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10" yWindow="3075" windowWidth="9420" windowHeight="3900" firstSheet="1" activeTab="1"/>
  </bookViews>
  <sheets>
    <sheet name="HOJA DE TRABAJO DE LA IES" sheetId="5" state="hidden" r:id="rId1"/>
    <sheet name="FRACCIÓN I 2014" sheetId="9" r:id="rId2"/>
    <sheet name="FRACCIÓN II 1er 2014" sheetId="17" r:id="rId3"/>
    <sheet name="FRACCION II 2do 2014" sheetId="18" r:id="rId4"/>
    <sheet name="FRACCION II 3er 2014" sheetId="19" r:id="rId5"/>
    <sheet name="FRACCIÓN II 4to 2014" sheetId="21" r:id="rId6"/>
    <sheet name="FRACCIÓN III Ier 2014" sheetId="7" r:id="rId7"/>
    <sheet name="FRACCIÓN III IIer 2014 " sheetId="6" r:id="rId8"/>
    <sheet name="FRACCIÓN III IIIer 2014" sheetId="10" r:id="rId9"/>
    <sheet name="FRACCIÓN III 1Ver 2014" sheetId="11" r:id="rId10"/>
    <sheet name="Hoja1" sheetId="15" r:id="rId11"/>
  </sheets>
  <externalReferences>
    <externalReference r:id="rId12"/>
    <externalReference r:id="rId13"/>
  </externalReferences>
  <definedNames>
    <definedName name="AJUSTE" localSheetId="5">#REF!</definedName>
    <definedName name="AJUSTE">#REF!</definedName>
    <definedName name="_xlnm.Print_Area" localSheetId="1">'FRACCIÓN I 2014'!$A$1:$AC$65</definedName>
    <definedName name="_xlnm.Print_Area" localSheetId="2">'FRACCIÓN II 1er 2014'!$A$1:$U$170</definedName>
    <definedName name="_xlnm.Print_Area" localSheetId="3">'FRACCION II 2do 2014'!$A$1:$U$170</definedName>
    <definedName name="_xlnm.Print_Area" localSheetId="4">'FRACCION II 3er 2014'!$A$1:$U$164</definedName>
    <definedName name="_xlnm.Print_Area" localSheetId="5">'FRACCIÓN II 4to 2014'!$A$1:$U$150</definedName>
    <definedName name="datos" localSheetId="5">#REF!</definedName>
    <definedName name="datos">#REF!</definedName>
    <definedName name="Duda" localSheetId="5">#REF!</definedName>
    <definedName name="Duda">#REF!</definedName>
    <definedName name="GASTO" localSheetId="5">#REF!</definedName>
    <definedName name="GASTO">#REF!</definedName>
    <definedName name="nuevo" localSheetId="5">#REF!</definedName>
    <definedName name="nuevo">#REF!</definedName>
    <definedName name="tato" localSheetId="5">#REF!</definedName>
    <definedName name="tato">#REF!</definedName>
    <definedName name="_xlnm.Print_Titles" localSheetId="2">'FRACCIÓN II 1er 2014'!$1:$10</definedName>
    <definedName name="_xlnm.Print_Titles" localSheetId="3">'FRACCION II 2do 2014'!$1:$10</definedName>
    <definedName name="_xlnm.Print_Titles" localSheetId="4">'FRACCION II 3er 2014'!$1:$10</definedName>
    <definedName name="_xlnm.Print_Titles" localSheetId="5">'FRACCIÓN II 4to 2014'!$1:$10</definedName>
  </definedNames>
  <calcPr calcId="145621" concurrentCalc="0"/>
</workbook>
</file>

<file path=xl/calcChain.xml><?xml version="1.0" encoding="utf-8"?>
<calcChain xmlns="http://schemas.openxmlformats.org/spreadsheetml/2006/main">
  <c r="S81" i="17" l="1"/>
  <c r="T81" i="17"/>
  <c r="R81" i="17"/>
  <c r="R150" i="17"/>
  <c r="S43" i="17"/>
  <c r="T43" i="17"/>
  <c r="R43" i="17"/>
  <c r="S42" i="17"/>
  <c r="T42" i="17"/>
  <c r="R42" i="17"/>
  <c r="L150" i="17"/>
  <c r="AE56" i="9"/>
  <c r="AE52" i="9"/>
  <c r="Q33" i="5"/>
  <c r="Q34" i="5"/>
  <c r="E34" i="5"/>
  <c r="T149" i="21"/>
  <c r="S149" i="21"/>
  <c r="R149" i="21"/>
  <c r="L149" i="21"/>
  <c r="L150" i="21"/>
  <c r="K149" i="21"/>
  <c r="K150" i="21"/>
  <c r="J149" i="21"/>
  <c r="J150" i="21"/>
  <c r="U148" i="21"/>
  <c r="H148" i="21"/>
  <c r="G148" i="21"/>
  <c r="F148" i="21"/>
  <c r="U147" i="21"/>
  <c r="U149" i="21"/>
  <c r="U150" i="21"/>
  <c r="H147" i="21"/>
  <c r="G147" i="21"/>
  <c r="F147" i="21"/>
  <c r="U146" i="21"/>
  <c r="H146" i="21"/>
  <c r="G146" i="21"/>
  <c r="F146" i="21"/>
  <c r="U145" i="21"/>
  <c r="H145" i="21"/>
  <c r="G145" i="21"/>
  <c r="F145" i="21"/>
  <c r="U144" i="21"/>
  <c r="H144" i="21"/>
  <c r="G144" i="21"/>
  <c r="F144" i="21"/>
  <c r="U143" i="21"/>
  <c r="H143" i="21"/>
  <c r="G143" i="21"/>
  <c r="F143" i="21"/>
  <c r="U142" i="21"/>
  <c r="H142" i="21"/>
  <c r="G142" i="21"/>
  <c r="F142" i="21"/>
  <c r="U141" i="21"/>
  <c r="H141" i="21"/>
  <c r="G141" i="21"/>
  <c r="F141" i="21"/>
  <c r="U140" i="21"/>
  <c r="H140" i="21"/>
  <c r="G140" i="21"/>
  <c r="F140" i="21"/>
  <c r="U139" i="21"/>
  <c r="H139" i="21"/>
  <c r="G139" i="21"/>
  <c r="F139" i="21"/>
  <c r="U138" i="21"/>
  <c r="H138" i="21"/>
  <c r="G138" i="21"/>
  <c r="F138" i="21"/>
  <c r="U137" i="21"/>
  <c r="H137" i="21"/>
  <c r="G137" i="21"/>
  <c r="F137" i="21"/>
  <c r="U136" i="21"/>
  <c r="H136" i="21"/>
  <c r="G136" i="21"/>
  <c r="F136" i="21"/>
  <c r="U135" i="21"/>
  <c r="H135" i="21"/>
  <c r="G135" i="21"/>
  <c r="F135" i="21"/>
  <c r="U134" i="21"/>
  <c r="H134" i="21"/>
  <c r="G134" i="21"/>
  <c r="F134" i="21"/>
  <c r="U133" i="21"/>
  <c r="H133" i="21"/>
  <c r="G133" i="21"/>
  <c r="F133" i="21"/>
  <c r="U132" i="21"/>
  <c r="H132" i="21"/>
  <c r="G132" i="21"/>
  <c r="F132" i="21"/>
  <c r="U131" i="21"/>
  <c r="H131" i="21"/>
  <c r="G131" i="21"/>
  <c r="F131" i="21"/>
  <c r="U130" i="21"/>
  <c r="H130" i="21"/>
  <c r="G130" i="21"/>
  <c r="F130" i="21"/>
  <c r="U129" i="21"/>
  <c r="H129" i="21"/>
  <c r="G129" i="21"/>
  <c r="F129" i="21"/>
  <c r="U128" i="21"/>
  <c r="H128" i="21"/>
  <c r="G128" i="21"/>
  <c r="F128" i="21"/>
  <c r="U127" i="21"/>
  <c r="H127" i="21"/>
  <c r="G127" i="21"/>
  <c r="F127" i="21"/>
  <c r="U126" i="21"/>
  <c r="H126" i="21"/>
  <c r="G126" i="21"/>
  <c r="F126" i="21"/>
  <c r="U125" i="21"/>
  <c r="H125" i="21"/>
  <c r="G125" i="21"/>
  <c r="F125" i="21"/>
  <c r="U124" i="21"/>
  <c r="H124" i="21"/>
  <c r="G124" i="21"/>
  <c r="F124" i="21"/>
  <c r="U123" i="21"/>
  <c r="H123" i="21"/>
  <c r="G123" i="21"/>
  <c r="F123" i="21"/>
  <c r="U122" i="21"/>
  <c r="H122" i="21"/>
  <c r="G122" i="21"/>
  <c r="F122" i="21"/>
  <c r="U121" i="21"/>
  <c r="H121" i="21"/>
  <c r="G121" i="21"/>
  <c r="F121" i="21"/>
  <c r="U120" i="21"/>
  <c r="H120" i="21"/>
  <c r="G120" i="21"/>
  <c r="F120" i="21"/>
  <c r="U119" i="21"/>
  <c r="H119" i="21"/>
  <c r="G119" i="21"/>
  <c r="F119" i="21"/>
  <c r="U118" i="21"/>
  <c r="H118" i="21"/>
  <c r="G118" i="21"/>
  <c r="F118" i="21"/>
  <c r="U117" i="21"/>
  <c r="H117" i="21"/>
  <c r="G117" i="21"/>
  <c r="F117" i="21"/>
  <c r="U116" i="21"/>
  <c r="H116" i="21"/>
  <c r="G116" i="21"/>
  <c r="F116" i="21"/>
  <c r="U115" i="21"/>
  <c r="H115" i="21"/>
  <c r="G115" i="21"/>
  <c r="F115" i="21"/>
  <c r="U114" i="21"/>
  <c r="H114" i="21"/>
  <c r="G114" i="21"/>
  <c r="F114" i="21"/>
  <c r="U113" i="21"/>
  <c r="H113" i="21"/>
  <c r="G113" i="21"/>
  <c r="F113" i="21"/>
  <c r="U112" i="21"/>
  <c r="H112" i="21"/>
  <c r="G112" i="21"/>
  <c r="F112" i="21"/>
  <c r="U111" i="21"/>
  <c r="H111" i="21"/>
  <c r="G111" i="21"/>
  <c r="F111" i="21"/>
  <c r="U110" i="21"/>
  <c r="H110" i="21"/>
  <c r="G110" i="21"/>
  <c r="F110" i="21"/>
  <c r="U109" i="21"/>
  <c r="H109" i="21"/>
  <c r="G109" i="21"/>
  <c r="F109" i="21"/>
  <c r="U108" i="21"/>
  <c r="H108" i="21"/>
  <c r="G108" i="21"/>
  <c r="F108" i="21"/>
  <c r="U107" i="21"/>
  <c r="H107" i="21"/>
  <c r="G107" i="21"/>
  <c r="F107" i="21"/>
  <c r="U106" i="21"/>
  <c r="H106" i="21"/>
  <c r="G106" i="21"/>
  <c r="F106" i="21"/>
  <c r="U105" i="21"/>
  <c r="H105" i="21"/>
  <c r="G105" i="21"/>
  <c r="F105" i="21"/>
  <c r="U104" i="21"/>
  <c r="H104" i="21"/>
  <c r="G104" i="21"/>
  <c r="F104" i="21"/>
  <c r="U103" i="21"/>
  <c r="H103" i="21"/>
  <c r="G103" i="21"/>
  <c r="F103" i="21"/>
  <c r="U102" i="21"/>
  <c r="H102" i="21"/>
  <c r="G102" i="21"/>
  <c r="F102" i="21"/>
  <c r="U101" i="21"/>
  <c r="H101" i="21"/>
  <c r="G101" i="21"/>
  <c r="F101" i="21"/>
  <c r="U100" i="21"/>
  <c r="H100" i="21"/>
  <c r="G100" i="21"/>
  <c r="F100" i="21"/>
  <c r="U99" i="21"/>
  <c r="H99" i="21"/>
  <c r="G99" i="21"/>
  <c r="F99" i="21"/>
  <c r="U98" i="21"/>
  <c r="H98" i="21"/>
  <c r="G98" i="21"/>
  <c r="F98" i="21"/>
  <c r="U97" i="21"/>
  <c r="H97" i="21"/>
  <c r="G97" i="21"/>
  <c r="F97" i="21"/>
  <c r="U96" i="21"/>
  <c r="H96" i="21"/>
  <c r="G96" i="21"/>
  <c r="F96" i="21"/>
  <c r="U95" i="21"/>
  <c r="H95" i="21"/>
  <c r="G95" i="21"/>
  <c r="F95" i="21"/>
  <c r="U94" i="21"/>
  <c r="H94" i="21"/>
  <c r="G94" i="21"/>
  <c r="F94" i="21"/>
  <c r="U93" i="21"/>
  <c r="H93" i="21"/>
  <c r="G93" i="21"/>
  <c r="F93" i="21"/>
  <c r="U92" i="21"/>
  <c r="H92" i="21"/>
  <c r="G92" i="21"/>
  <c r="F92" i="21"/>
  <c r="U91" i="21"/>
  <c r="H91" i="21"/>
  <c r="G91" i="21"/>
  <c r="F91" i="21"/>
  <c r="U90" i="21"/>
  <c r="H90" i="21"/>
  <c r="G90" i="21"/>
  <c r="F90" i="21"/>
  <c r="U89" i="21"/>
  <c r="H89" i="21"/>
  <c r="G89" i="21"/>
  <c r="F89" i="21"/>
  <c r="U88" i="21"/>
  <c r="H88" i="21"/>
  <c r="G88" i="21"/>
  <c r="F88" i="21"/>
  <c r="U87" i="21"/>
  <c r="H87" i="21"/>
  <c r="G87" i="21"/>
  <c r="F87" i="21"/>
  <c r="U86" i="21"/>
  <c r="H86" i="21"/>
  <c r="G86" i="21"/>
  <c r="F86" i="21"/>
  <c r="U85" i="21"/>
  <c r="H85" i="21"/>
  <c r="G85" i="21"/>
  <c r="F85" i="21"/>
  <c r="U84" i="21"/>
  <c r="H84" i="21"/>
  <c r="G84" i="21"/>
  <c r="F84" i="21"/>
  <c r="U83" i="21"/>
  <c r="H83" i="21"/>
  <c r="G83" i="21"/>
  <c r="F83" i="21"/>
  <c r="U82" i="21"/>
  <c r="H82" i="21"/>
  <c r="G82" i="21"/>
  <c r="F82" i="21"/>
  <c r="T81" i="21"/>
  <c r="S81" i="21"/>
  <c r="R81" i="21"/>
  <c r="U80" i="21"/>
  <c r="H80" i="21"/>
  <c r="G80" i="21"/>
  <c r="F80" i="21"/>
  <c r="U79" i="21"/>
  <c r="H79" i="21"/>
  <c r="G79" i="21"/>
  <c r="F79" i="21"/>
  <c r="U78" i="21"/>
  <c r="H78" i="21"/>
  <c r="G78" i="21"/>
  <c r="F78" i="21"/>
  <c r="U77" i="21"/>
  <c r="H77" i="21"/>
  <c r="G77" i="21"/>
  <c r="F77" i="21"/>
  <c r="U76" i="21"/>
  <c r="H76" i="21"/>
  <c r="G76" i="21"/>
  <c r="F76" i="21"/>
  <c r="U75" i="21"/>
  <c r="H75" i="21"/>
  <c r="G75" i="21"/>
  <c r="F75" i="21"/>
  <c r="U74" i="21"/>
  <c r="H74" i="21"/>
  <c r="G74" i="21"/>
  <c r="F74" i="21"/>
  <c r="U73" i="21"/>
  <c r="H73" i="21"/>
  <c r="G73" i="21"/>
  <c r="F73" i="21"/>
  <c r="U72" i="21"/>
  <c r="H72" i="21"/>
  <c r="G72" i="21"/>
  <c r="F72" i="21"/>
  <c r="U71" i="21"/>
  <c r="H71" i="21"/>
  <c r="G71" i="21"/>
  <c r="F71" i="21"/>
  <c r="U70" i="21"/>
  <c r="H70" i="21"/>
  <c r="G70" i="21"/>
  <c r="F70" i="21"/>
  <c r="U69" i="21"/>
  <c r="H69" i="21"/>
  <c r="G69" i="21"/>
  <c r="F69" i="21"/>
  <c r="U68" i="21"/>
  <c r="H68" i="21"/>
  <c r="G68" i="21"/>
  <c r="F68" i="21"/>
  <c r="U67" i="21"/>
  <c r="H67" i="21"/>
  <c r="G67" i="21"/>
  <c r="F67" i="21"/>
  <c r="U66" i="21"/>
  <c r="H66" i="21"/>
  <c r="G66" i="21"/>
  <c r="F66" i="21"/>
  <c r="U65" i="21"/>
  <c r="H65" i="21"/>
  <c r="G65" i="21"/>
  <c r="F65" i="21"/>
  <c r="U64" i="21"/>
  <c r="H64" i="21"/>
  <c r="G64" i="21"/>
  <c r="F64" i="21"/>
  <c r="U63" i="21"/>
  <c r="H63" i="21"/>
  <c r="G63" i="21"/>
  <c r="F63" i="21"/>
  <c r="U62" i="21"/>
  <c r="H62" i="21"/>
  <c r="G62" i="21"/>
  <c r="F62" i="21"/>
  <c r="U61" i="21"/>
  <c r="H61" i="21"/>
  <c r="G61" i="21"/>
  <c r="F61" i="21"/>
  <c r="U60" i="21"/>
  <c r="H60" i="21"/>
  <c r="G60" i="21"/>
  <c r="F60" i="21"/>
  <c r="U59" i="21"/>
  <c r="H59" i="21"/>
  <c r="G59" i="21"/>
  <c r="F59" i="21"/>
  <c r="U58" i="21"/>
  <c r="H58" i="21"/>
  <c r="G58" i="21"/>
  <c r="F58" i="21"/>
  <c r="U57" i="21"/>
  <c r="H57" i="21"/>
  <c r="G57" i="21"/>
  <c r="F57" i="21"/>
  <c r="U56" i="21"/>
  <c r="H56" i="21"/>
  <c r="G56" i="21"/>
  <c r="F56" i="21"/>
  <c r="U55" i="21"/>
  <c r="H55" i="21"/>
  <c r="G55" i="21"/>
  <c r="F55" i="21"/>
  <c r="U54" i="21"/>
  <c r="H54" i="21"/>
  <c r="G54" i="21"/>
  <c r="F54" i="21"/>
  <c r="U53" i="21"/>
  <c r="H53" i="21"/>
  <c r="G53" i="21"/>
  <c r="F53" i="21"/>
  <c r="U52" i="21"/>
  <c r="H52" i="21"/>
  <c r="G52" i="21"/>
  <c r="F52" i="21"/>
  <c r="U51" i="21"/>
  <c r="H51" i="21"/>
  <c r="G51" i="21"/>
  <c r="F51" i="21"/>
  <c r="U50" i="21"/>
  <c r="H50" i="21"/>
  <c r="G50" i="21"/>
  <c r="F50" i="21"/>
  <c r="U49" i="21"/>
  <c r="H49" i="21"/>
  <c r="G49" i="21"/>
  <c r="F49" i="21"/>
  <c r="U48" i="21"/>
  <c r="H48" i="21"/>
  <c r="G48" i="21"/>
  <c r="F48" i="21"/>
  <c r="U47" i="21"/>
  <c r="H47" i="21"/>
  <c r="G47" i="21"/>
  <c r="F47" i="21"/>
  <c r="U46" i="21"/>
  <c r="H46" i="21"/>
  <c r="G46" i="21"/>
  <c r="F46" i="21"/>
  <c r="U45" i="21"/>
  <c r="H45" i="21"/>
  <c r="G45" i="21"/>
  <c r="F45" i="21"/>
  <c r="U44" i="21"/>
  <c r="U81" i="21"/>
  <c r="H44" i="21"/>
  <c r="G44" i="21"/>
  <c r="F44" i="21"/>
  <c r="T42" i="21"/>
  <c r="S42" i="21"/>
  <c r="R42" i="21"/>
  <c r="U41" i="21"/>
  <c r="H41" i="21"/>
  <c r="G41" i="21"/>
  <c r="F41" i="21"/>
  <c r="U40" i="21"/>
  <c r="H40" i="21"/>
  <c r="G40" i="21"/>
  <c r="F40" i="21"/>
  <c r="U39" i="21"/>
  <c r="H39" i="21"/>
  <c r="G39" i="21"/>
  <c r="F39" i="21"/>
  <c r="U38" i="21"/>
  <c r="H38" i="21"/>
  <c r="G38" i="21"/>
  <c r="F38" i="21"/>
  <c r="U37" i="21"/>
  <c r="H37" i="21"/>
  <c r="G37" i="21"/>
  <c r="F37" i="21"/>
  <c r="U36" i="21"/>
  <c r="H36" i="21"/>
  <c r="G36" i="21"/>
  <c r="F36" i="21"/>
  <c r="U35" i="21"/>
  <c r="H35" i="21"/>
  <c r="G35" i="21"/>
  <c r="F35" i="21"/>
  <c r="U34" i="21"/>
  <c r="H34" i="21"/>
  <c r="G34" i="21"/>
  <c r="F34" i="21"/>
  <c r="U33" i="21"/>
  <c r="H33" i="21"/>
  <c r="G33" i="21"/>
  <c r="F33" i="21"/>
  <c r="U32" i="21"/>
  <c r="H32" i="21"/>
  <c r="G32" i="21"/>
  <c r="F32" i="21"/>
  <c r="U31" i="21"/>
  <c r="H31" i="21"/>
  <c r="G31" i="21"/>
  <c r="F31" i="21"/>
  <c r="U30" i="21"/>
  <c r="H30" i="21"/>
  <c r="G30" i="21"/>
  <c r="F30" i="21"/>
  <c r="U29" i="21"/>
  <c r="H29" i="21"/>
  <c r="G29" i="21"/>
  <c r="F29" i="21"/>
  <c r="U28" i="21"/>
  <c r="H28" i="21"/>
  <c r="G28" i="21"/>
  <c r="F28" i="21"/>
  <c r="U27" i="21"/>
  <c r="H27" i="21"/>
  <c r="G27" i="21"/>
  <c r="F27" i="21"/>
  <c r="U26" i="21"/>
  <c r="H26" i="21"/>
  <c r="G26" i="21"/>
  <c r="F26" i="21"/>
  <c r="U25" i="21"/>
  <c r="H25" i="21"/>
  <c r="G25" i="21"/>
  <c r="F25" i="21"/>
  <c r="U24" i="21"/>
  <c r="H24" i="21"/>
  <c r="G24" i="21"/>
  <c r="F24" i="21"/>
  <c r="U23" i="21"/>
  <c r="H23" i="21"/>
  <c r="G23" i="21"/>
  <c r="F23" i="21"/>
  <c r="U22" i="21"/>
  <c r="H22" i="21"/>
  <c r="G22" i="21"/>
  <c r="F22" i="21"/>
  <c r="U21" i="21"/>
  <c r="H21" i="21"/>
  <c r="G21" i="21"/>
  <c r="F21" i="21"/>
  <c r="U20" i="21"/>
  <c r="H20" i="21"/>
  <c r="G20" i="21"/>
  <c r="F20" i="21"/>
  <c r="U19" i="21"/>
  <c r="H19" i="21"/>
  <c r="G19" i="21"/>
  <c r="F19" i="21"/>
  <c r="U18" i="21"/>
  <c r="H18" i="21"/>
  <c r="G18" i="21"/>
  <c r="F18" i="21"/>
  <c r="U17" i="21"/>
  <c r="H17" i="21"/>
  <c r="G17" i="21"/>
  <c r="F17" i="21"/>
  <c r="U16" i="21"/>
  <c r="H16" i="21"/>
  <c r="G16" i="21"/>
  <c r="F16" i="21"/>
  <c r="U15" i="21"/>
  <c r="U42" i="21"/>
  <c r="H15" i="21"/>
  <c r="G15" i="21"/>
  <c r="F15" i="21"/>
  <c r="U14" i="21"/>
  <c r="U43" i="21"/>
  <c r="T14" i="21"/>
  <c r="T43" i="21"/>
  <c r="T150" i="21"/>
  <c r="S14" i="21"/>
  <c r="S43" i="21"/>
  <c r="S150" i="21"/>
  <c r="R14" i="21"/>
  <c r="R43" i="21"/>
  <c r="R150" i="21"/>
  <c r="L14" i="21"/>
  <c r="K14" i="21"/>
  <c r="J14" i="21"/>
  <c r="U13" i="21"/>
  <c r="H13" i="21"/>
  <c r="G13" i="21"/>
  <c r="F13" i="21"/>
  <c r="U12" i="21"/>
  <c r="H12" i="21"/>
  <c r="G12" i="21"/>
  <c r="F12" i="21"/>
  <c r="K40" i="11"/>
  <c r="P40" i="11"/>
  <c r="AE22" i="9"/>
  <c r="AE29" i="9"/>
  <c r="I20" i="5"/>
  <c r="I17" i="5"/>
  <c r="I16" i="5"/>
  <c r="I15" i="5"/>
  <c r="Q48" i="5"/>
  <c r="H20" i="5"/>
  <c r="H19" i="5"/>
  <c r="H18" i="5"/>
  <c r="H17" i="5"/>
  <c r="H16" i="5"/>
  <c r="H15" i="5"/>
  <c r="H14" i="5"/>
  <c r="H13" i="5"/>
  <c r="H12" i="5"/>
  <c r="H11" i="5"/>
  <c r="H10" i="5"/>
  <c r="H9" i="5"/>
  <c r="F9" i="5"/>
  <c r="F18" i="5"/>
  <c r="S65" i="5"/>
  <c r="P33" i="5"/>
  <c r="O33" i="5"/>
  <c r="N43" i="11"/>
  <c r="L43" i="11"/>
  <c r="L40" i="11"/>
  <c r="L37" i="11"/>
  <c r="K37" i="11"/>
  <c r="N27" i="11"/>
  <c r="L27" i="11"/>
  <c r="K27" i="11"/>
  <c r="N24" i="11"/>
  <c r="K24" i="11"/>
  <c r="L21" i="11"/>
  <c r="K21" i="11"/>
  <c r="K18" i="11"/>
  <c r="L31" i="11"/>
  <c r="B43" i="11"/>
  <c r="B40" i="11"/>
  <c r="B37" i="11"/>
  <c r="B34" i="11"/>
  <c r="B31" i="11"/>
  <c r="B28" i="11"/>
  <c r="B27" i="11"/>
  <c r="B25" i="11"/>
  <c r="B24" i="11"/>
  <c r="B22" i="11"/>
  <c r="B21" i="11"/>
  <c r="B15" i="11"/>
  <c r="Z48" i="9"/>
  <c r="Y48" i="9"/>
  <c r="X48" i="9"/>
  <c r="S48" i="9"/>
  <c r="R48" i="9"/>
  <c r="Q48" i="9"/>
  <c r="L48" i="9"/>
  <c r="K48" i="9"/>
  <c r="J48" i="9"/>
  <c r="F48" i="9"/>
  <c r="E48" i="9"/>
  <c r="D48" i="9"/>
  <c r="Z45" i="9"/>
  <c r="Y45" i="9"/>
  <c r="S45" i="9"/>
  <c r="R45" i="9"/>
  <c r="Q45" i="9"/>
  <c r="L45" i="9"/>
  <c r="K45" i="9"/>
  <c r="J45" i="9"/>
  <c r="F45" i="9"/>
  <c r="E45" i="9"/>
  <c r="D45" i="9"/>
  <c r="N20" i="5"/>
  <c r="N19" i="5"/>
  <c r="N18" i="5"/>
  <c r="X45" i="9"/>
  <c r="N17" i="5"/>
  <c r="N16" i="5"/>
  <c r="N15" i="5"/>
  <c r="N14" i="5"/>
  <c r="N13" i="5"/>
  <c r="N12" i="5"/>
  <c r="N11" i="5"/>
  <c r="N10" i="5"/>
  <c r="N9" i="5"/>
  <c r="L68" i="5"/>
  <c r="K68" i="5"/>
  <c r="I68" i="5"/>
  <c r="H68" i="5"/>
  <c r="G68" i="5"/>
  <c r="E68" i="5"/>
  <c r="C68" i="5"/>
  <c r="D68" i="5"/>
  <c r="C64" i="5"/>
  <c r="F65" i="5"/>
  <c r="J65" i="5"/>
  <c r="N65" i="5"/>
  <c r="D64" i="5"/>
  <c r="E64" i="5"/>
  <c r="G64" i="5"/>
  <c r="H64" i="5"/>
  <c r="I64" i="5"/>
  <c r="K64" i="5"/>
  <c r="L64" i="5"/>
  <c r="M64" i="5"/>
  <c r="O64" i="5"/>
  <c r="P64" i="5"/>
  <c r="Q64" i="5"/>
  <c r="Z39" i="7"/>
  <c r="B40" i="6"/>
  <c r="B37" i="6"/>
  <c r="B34" i="6"/>
  <c r="B31" i="6"/>
  <c r="B28" i="6"/>
  <c r="B27" i="6"/>
  <c r="B24" i="6"/>
  <c r="B25" i="6"/>
  <c r="B22" i="6"/>
  <c r="B21" i="6"/>
  <c r="B15" i="6"/>
  <c r="B40" i="10"/>
  <c r="B37" i="10"/>
  <c r="B34" i="10"/>
  <c r="B31" i="10"/>
  <c r="B28" i="10"/>
  <c r="B27" i="10"/>
  <c r="B25" i="10"/>
  <c r="B24" i="10"/>
  <c r="B22" i="10"/>
  <c r="B21" i="10"/>
  <c r="B15" i="10"/>
  <c r="B40" i="7"/>
  <c r="B38" i="7"/>
  <c r="B34" i="7"/>
  <c r="B31" i="7"/>
  <c r="B27" i="7"/>
  <c r="B28" i="7"/>
  <c r="B25" i="7"/>
  <c r="B24" i="7"/>
  <c r="B22" i="7"/>
  <c r="B21" i="7"/>
  <c r="S39" i="9"/>
  <c r="M37" i="10"/>
  <c r="V45" i="10"/>
  <c r="M34" i="5"/>
  <c r="X16" i="9"/>
  <c r="L16" i="9"/>
  <c r="M15" i="6"/>
  <c r="Z22" i="9"/>
  <c r="N21" i="11"/>
  <c r="S29" i="9"/>
  <c r="M28" i="10"/>
  <c r="D16" i="5"/>
  <c r="R29" i="9"/>
  <c r="L28" i="10"/>
  <c r="M20" i="5"/>
  <c r="Z42" i="9"/>
  <c r="N40" i="11"/>
  <c r="M19" i="5"/>
  <c r="Y42" i="9"/>
  <c r="M18" i="5"/>
  <c r="X42" i="9"/>
  <c r="M17" i="5"/>
  <c r="S42" i="9"/>
  <c r="M40" i="10"/>
  <c r="M16" i="5"/>
  <c r="R42" i="9"/>
  <c r="L40" i="10"/>
  <c r="M15" i="5"/>
  <c r="Q42" i="9"/>
  <c r="K40" i="10"/>
  <c r="M14" i="5"/>
  <c r="L42" i="9"/>
  <c r="M40" i="6"/>
  <c r="M13" i="5"/>
  <c r="K42" i="9"/>
  <c r="L40" i="6"/>
  <c r="M12" i="5"/>
  <c r="J42" i="9"/>
  <c r="K40" i="6"/>
  <c r="M11" i="5"/>
  <c r="F42" i="9"/>
  <c r="M40" i="7"/>
  <c r="M10" i="5"/>
  <c r="E42" i="9"/>
  <c r="L40" i="7"/>
  <c r="M9" i="5"/>
  <c r="D42" i="9"/>
  <c r="K40" i="7"/>
  <c r="O40" i="7"/>
  <c r="P40" i="7"/>
  <c r="C61" i="5"/>
  <c r="F62" i="5"/>
  <c r="J62" i="5"/>
  <c r="N62" i="5"/>
  <c r="S62" i="5"/>
  <c r="I33" i="5"/>
  <c r="Q40" i="7"/>
  <c r="O40" i="6"/>
  <c r="P40" i="6"/>
  <c r="Q40" i="6"/>
  <c r="O40" i="10"/>
  <c r="P40" i="10"/>
  <c r="Q40" i="10"/>
  <c r="D61" i="5"/>
  <c r="U46" i="6"/>
  <c r="S44" i="6"/>
  <c r="E61" i="5"/>
  <c r="T149" i="18"/>
  <c r="S149" i="18"/>
  <c r="R149" i="18"/>
  <c r="L149" i="18"/>
  <c r="K149" i="18"/>
  <c r="J149" i="18"/>
  <c r="H148" i="18"/>
  <c r="G148" i="18"/>
  <c r="F148" i="18"/>
  <c r="H147" i="18"/>
  <c r="G147" i="18"/>
  <c r="F147" i="18"/>
  <c r="H146" i="18"/>
  <c r="G146" i="18"/>
  <c r="F146" i="18"/>
  <c r="H145" i="18"/>
  <c r="G145" i="18"/>
  <c r="F145" i="18"/>
  <c r="H144" i="18"/>
  <c r="G144" i="18"/>
  <c r="F144" i="18"/>
  <c r="H143" i="18"/>
  <c r="G143" i="18"/>
  <c r="F143" i="18"/>
  <c r="H142" i="18"/>
  <c r="G142" i="18"/>
  <c r="F142" i="18"/>
  <c r="H141" i="18"/>
  <c r="G141" i="18"/>
  <c r="F141" i="18"/>
  <c r="H140" i="18"/>
  <c r="G140" i="18"/>
  <c r="F140" i="18"/>
  <c r="H139" i="18"/>
  <c r="G139" i="18"/>
  <c r="F139" i="18"/>
  <c r="H138" i="18"/>
  <c r="G138" i="18"/>
  <c r="F138" i="18"/>
  <c r="H137" i="18"/>
  <c r="G137" i="18"/>
  <c r="F137" i="18"/>
  <c r="H136" i="18"/>
  <c r="G136" i="18"/>
  <c r="F136" i="18"/>
  <c r="H135" i="18"/>
  <c r="G135" i="18"/>
  <c r="F135" i="18"/>
  <c r="H134" i="18"/>
  <c r="G134" i="18"/>
  <c r="F134" i="18"/>
  <c r="H133" i="18"/>
  <c r="G133" i="18"/>
  <c r="F133" i="18"/>
  <c r="H132" i="18"/>
  <c r="G132" i="18"/>
  <c r="F132" i="18"/>
  <c r="H131" i="18"/>
  <c r="G131" i="18"/>
  <c r="F131" i="18"/>
  <c r="H130" i="18"/>
  <c r="G130" i="18"/>
  <c r="F130" i="18"/>
  <c r="H129" i="18"/>
  <c r="G129" i="18"/>
  <c r="F129" i="18"/>
  <c r="H128" i="18"/>
  <c r="G128" i="18"/>
  <c r="F128" i="18"/>
  <c r="H127" i="18"/>
  <c r="G127" i="18"/>
  <c r="F127" i="18"/>
  <c r="H126" i="18"/>
  <c r="G126" i="18"/>
  <c r="F126" i="18"/>
  <c r="H125" i="18"/>
  <c r="G125" i="18"/>
  <c r="F125" i="18"/>
  <c r="H124" i="18"/>
  <c r="G124" i="18"/>
  <c r="F124" i="18"/>
  <c r="H123" i="18"/>
  <c r="G123" i="18"/>
  <c r="F123" i="18"/>
  <c r="H122" i="18"/>
  <c r="G122" i="18"/>
  <c r="F122" i="18"/>
  <c r="H121" i="18"/>
  <c r="G121" i="18"/>
  <c r="F121" i="18"/>
  <c r="H120" i="18"/>
  <c r="G120" i="18"/>
  <c r="F120" i="18"/>
  <c r="H119" i="18"/>
  <c r="G119" i="18"/>
  <c r="F119" i="18"/>
  <c r="H118" i="18"/>
  <c r="G118" i="18"/>
  <c r="F118" i="18"/>
  <c r="H117" i="18"/>
  <c r="G117" i="18"/>
  <c r="F117" i="18"/>
  <c r="H116" i="18"/>
  <c r="G116" i="18"/>
  <c r="F116" i="18"/>
  <c r="H115" i="18"/>
  <c r="G115" i="18"/>
  <c r="F115" i="18"/>
  <c r="H114" i="18"/>
  <c r="G114" i="18"/>
  <c r="F114" i="18"/>
  <c r="H113" i="18"/>
  <c r="G113" i="18"/>
  <c r="F113" i="18"/>
  <c r="H112" i="18"/>
  <c r="G112" i="18"/>
  <c r="F112" i="18"/>
  <c r="H111" i="18"/>
  <c r="G111" i="18"/>
  <c r="F111" i="18"/>
  <c r="H110" i="18"/>
  <c r="G110" i="18"/>
  <c r="F110" i="18"/>
  <c r="H109" i="18"/>
  <c r="G109" i="18"/>
  <c r="F109" i="18"/>
  <c r="H108" i="18"/>
  <c r="G108" i="18"/>
  <c r="F108" i="18"/>
  <c r="H107" i="18"/>
  <c r="G107" i="18"/>
  <c r="F107" i="18"/>
  <c r="H106" i="18"/>
  <c r="G106" i="18"/>
  <c r="F106" i="18"/>
  <c r="H105" i="18"/>
  <c r="G105" i="18"/>
  <c r="F105" i="18"/>
  <c r="H104" i="18"/>
  <c r="G104" i="18"/>
  <c r="F104" i="18"/>
  <c r="H103" i="18"/>
  <c r="G103" i="18"/>
  <c r="F103" i="18"/>
  <c r="H102" i="18"/>
  <c r="G102" i="18"/>
  <c r="F102" i="18"/>
  <c r="H101" i="18"/>
  <c r="G101" i="18"/>
  <c r="F101" i="18"/>
  <c r="H100" i="18"/>
  <c r="G100" i="18"/>
  <c r="F100" i="18"/>
  <c r="H99" i="18"/>
  <c r="G99" i="18"/>
  <c r="F99" i="18"/>
  <c r="H98" i="18"/>
  <c r="G98" i="18"/>
  <c r="F98" i="18"/>
  <c r="H97" i="18"/>
  <c r="G97" i="18"/>
  <c r="F97" i="18"/>
  <c r="H96" i="18"/>
  <c r="G96" i="18"/>
  <c r="F96" i="18"/>
  <c r="G95" i="18"/>
  <c r="F95" i="18"/>
  <c r="H94" i="18"/>
  <c r="G94" i="18"/>
  <c r="F94" i="18"/>
  <c r="H93" i="18"/>
  <c r="G93" i="18"/>
  <c r="F93" i="18"/>
  <c r="H92" i="18"/>
  <c r="G92" i="18"/>
  <c r="F92" i="18"/>
  <c r="H91" i="18"/>
  <c r="G91" i="18"/>
  <c r="F91" i="18"/>
  <c r="H90" i="18"/>
  <c r="G90" i="18"/>
  <c r="F90" i="18"/>
  <c r="H89" i="18"/>
  <c r="G89" i="18"/>
  <c r="F89" i="18"/>
  <c r="H88" i="18"/>
  <c r="G88" i="18"/>
  <c r="F88" i="18"/>
  <c r="H87" i="18"/>
  <c r="G87" i="18"/>
  <c r="F87" i="18"/>
  <c r="H86" i="18"/>
  <c r="G86" i="18"/>
  <c r="F86" i="18"/>
  <c r="H85" i="18"/>
  <c r="G85" i="18"/>
  <c r="F85" i="18"/>
  <c r="H84" i="18"/>
  <c r="G84" i="18"/>
  <c r="F84" i="18"/>
  <c r="H83" i="18"/>
  <c r="G83" i="18"/>
  <c r="F83" i="18"/>
  <c r="H82" i="18"/>
  <c r="G82" i="18"/>
  <c r="F82" i="18"/>
  <c r="T81" i="18"/>
  <c r="S81" i="18"/>
  <c r="R81" i="18"/>
  <c r="L81" i="18"/>
  <c r="K81" i="18"/>
  <c r="J81" i="18"/>
  <c r="H80" i="18"/>
  <c r="G80" i="18"/>
  <c r="F80" i="18"/>
  <c r="H79" i="18"/>
  <c r="G79" i="18"/>
  <c r="F79" i="18"/>
  <c r="H78" i="18"/>
  <c r="G78" i="18"/>
  <c r="F78" i="18"/>
  <c r="H77" i="18"/>
  <c r="G77" i="18"/>
  <c r="F77" i="18"/>
  <c r="H76" i="18"/>
  <c r="G76" i="18"/>
  <c r="F76" i="18"/>
  <c r="H75" i="18"/>
  <c r="G75" i="18"/>
  <c r="F75" i="18"/>
  <c r="H74" i="18"/>
  <c r="G74" i="18"/>
  <c r="F74" i="18"/>
  <c r="H73" i="18"/>
  <c r="G73" i="18"/>
  <c r="F73" i="18"/>
  <c r="H72" i="18"/>
  <c r="G72" i="18"/>
  <c r="F72" i="18"/>
  <c r="H71" i="18"/>
  <c r="G71" i="18"/>
  <c r="F71" i="18"/>
  <c r="H70" i="18"/>
  <c r="G70" i="18"/>
  <c r="F70" i="18"/>
  <c r="H69" i="18"/>
  <c r="G69" i="18"/>
  <c r="F69" i="18"/>
  <c r="H68" i="18"/>
  <c r="G68" i="18"/>
  <c r="F68" i="18"/>
  <c r="H67" i="18"/>
  <c r="G67" i="18"/>
  <c r="F67" i="18"/>
  <c r="H66" i="18"/>
  <c r="G66" i="18"/>
  <c r="F66" i="18"/>
  <c r="H65" i="18"/>
  <c r="G65" i="18"/>
  <c r="F65" i="18"/>
  <c r="H64" i="18"/>
  <c r="G64" i="18"/>
  <c r="F64" i="18"/>
  <c r="H63" i="18"/>
  <c r="G63" i="18"/>
  <c r="F63" i="18"/>
  <c r="H62" i="18"/>
  <c r="G62" i="18"/>
  <c r="F62" i="18"/>
  <c r="H61" i="18"/>
  <c r="G61" i="18"/>
  <c r="F61" i="18"/>
  <c r="H60" i="18"/>
  <c r="G60" i="18"/>
  <c r="F60" i="18"/>
  <c r="H59" i="18"/>
  <c r="G59" i="18"/>
  <c r="F59" i="18"/>
  <c r="H58" i="18"/>
  <c r="G58" i="18"/>
  <c r="F58" i="18"/>
  <c r="H57" i="18"/>
  <c r="G57" i="18"/>
  <c r="F57" i="18"/>
  <c r="H56" i="18"/>
  <c r="G56" i="18"/>
  <c r="F56" i="18"/>
  <c r="H55" i="18"/>
  <c r="G55" i="18"/>
  <c r="F55" i="18"/>
  <c r="H54" i="18"/>
  <c r="G54" i="18"/>
  <c r="F54" i="18"/>
  <c r="H53" i="18"/>
  <c r="G53" i="18"/>
  <c r="F53" i="18"/>
  <c r="H52" i="18"/>
  <c r="G52" i="18"/>
  <c r="F52" i="18"/>
  <c r="H51" i="18"/>
  <c r="G51" i="18"/>
  <c r="F51" i="18"/>
  <c r="H50" i="18"/>
  <c r="G50" i="18"/>
  <c r="F50" i="18"/>
  <c r="H49" i="18"/>
  <c r="G49" i="18"/>
  <c r="F49" i="18"/>
  <c r="H48" i="18"/>
  <c r="G48" i="18"/>
  <c r="F48" i="18"/>
  <c r="H47" i="18"/>
  <c r="G47" i="18"/>
  <c r="F47" i="18"/>
  <c r="H46" i="18"/>
  <c r="G46" i="18"/>
  <c r="F46" i="18"/>
  <c r="H45" i="18"/>
  <c r="G45" i="18"/>
  <c r="F45" i="18"/>
  <c r="H44" i="18"/>
  <c r="G44" i="18"/>
  <c r="F44" i="18"/>
  <c r="T42" i="18"/>
  <c r="S42" i="18"/>
  <c r="R42" i="18"/>
  <c r="L42" i="18"/>
  <c r="K42" i="18"/>
  <c r="J42" i="18"/>
  <c r="H41" i="18"/>
  <c r="G41" i="18"/>
  <c r="F41" i="18"/>
  <c r="H40" i="18"/>
  <c r="G40" i="18"/>
  <c r="F40" i="18"/>
  <c r="H39" i="18"/>
  <c r="G39" i="18"/>
  <c r="F39" i="18"/>
  <c r="H38" i="18"/>
  <c r="G38" i="18"/>
  <c r="F38" i="18"/>
  <c r="H37" i="18"/>
  <c r="G37" i="18"/>
  <c r="F37" i="18"/>
  <c r="H36" i="18"/>
  <c r="G36" i="18"/>
  <c r="F36" i="18"/>
  <c r="H35" i="18"/>
  <c r="G35" i="18"/>
  <c r="F35" i="18"/>
  <c r="H34" i="18"/>
  <c r="G34" i="18"/>
  <c r="F34" i="18"/>
  <c r="H33" i="18"/>
  <c r="G33" i="18"/>
  <c r="F33" i="18"/>
  <c r="H32" i="18"/>
  <c r="G32" i="18"/>
  <c r="F32" i="18"/>
  <c r="H31" i="18"/>
  <c r="G31" i="18"/>
  <c r="F31" i="18"/>
  <c r="H30" i="18"/>
  <c r="G30" i="18"/>
  <c r="F30" i="18"/>
  <c r="H29" i="18"/>
  <c r="G29" i="18"/>
  <c r="F29" i="18"/>
  <c r="H28" i="18"/>
  <c r="G28" i="18"/>
  <c r="F28" i="18"/>
  <c r="H27" i="18"/>
  <c r="G27" i="18"/>
  <c r="F27" i="18"/>
  <c r="H26" i="18"/>
  <c r="G26" i="18"/>
  <c r="F26" i="18"/>
  <c r="H25" i="18"/>
  <c r="G25" i="18"/>
  <c r="F25" i="18"/>
  <c r="H24" i="18"/>
  <c r="G24" i="18"/>
  <c r="F24" i="18"/>
  <c r="H23" i="18"/>
  <c r="G23" i="18"/>
  <c r="F23" i="18"/>
  <c r="H22" i="18"/>
  <c r="G22" i="18"/>
  <c r="F22" i="18"/>
  <c r="H21" i="18"/>
  <c r="G21" i="18"/>
  <c r="F21" i="18"/>
  <c r="H20" i="18"/>
  <c r="G20" i="18"/>
  <c r="F20" i="18"/>
  <c r="H19" i="18"/>
  <c r="G19" i="18"/>
  <c r="F19" i="18"/>
  <c r="H18" i="18"/>
  <c r="G18" i="18"/>
  <c r="F18" i="18"/>
  <c r="H17" i="18"/>
  <c r="G17" i="18"/>
  <c r="F17" i="18"/>
  <c r="H16" i="18"/>
  <c r="G16" i="18"/>
  <c r="F16" i="18"/>
  <c r="H15" i="18"/>
  <c r="G15" i="18"/>
  <c r="F15" i="18"/>
  <c r="T14" i="18"/>
  <c r="S14" i="18"/>
  <c r="R14" i="18"/>
  <c r="R43" i="18"/>
  <c r="R150" i="18"/>
  <c r="L14" i="18"/>
  <c r="K14" i="18"/>
  <c r="J14" i="18"/>
  <c r="H13" i="18"/>
  <c r="G13" i="18"/>
  <c r="F13" i="18"/>
  <c r="H12" i="18"/>
  <c r="G12" i="18"/>
  <c r="F12" i="18"/>
  <c r="S43" i="18"/>
  <c r="S150" i="18"/>
  <c r="L150" i="18"/>
  <c r="T43" i="18"/>
  <c r="T150" i="18"/>
  <c r="J150" i="18"/>
  <c r="K150" i="18"/>
  <c r="G61" i="5"/>
  <c r="I34" i="5"/>
  <c r="T149" i="17"/>
  <c r="T150" i="17"/>
  <c r="S149" i="17"/>
  <c r="S150" i="17"/>
  <c r="R149" i="17"/>
  <c r="L149" i="17"/>
  <c r="K149" i="17"/>
  <c r="J149" i="17"/>
  <c r="U148" i="17"/>
  <c r="H148" i="17"/>
  <c r="G148" i="17"/>
  <c r="F148" i="17"/>
  <c r="U147" i="17"/>
  <c r="H147" i="17"/>
  <c r="G147" i="17"/>
  <c r="F147" i="17"/>
  <c r="U146" i="17"/>
  <c r="H146" i="17"/>
  <c r="G146" i="17"/>
  <c r="F146" i="17"/>
  <c r="U145" i="17"/>
  <c r="H145" i="17"/>
  <c r="G145" i="17"/>
  <c r="F145" i="17"/>
  <c r="U144" i="17"/>
  <c r="H144" i="17"/>
  <c r="G144" i="17"/>
  <c r="F144" i="17"/>
  <c r="U143" i="17"/>
  <c r="H143" i="17"/>
  <c r="G143" i="17"/>
  <c r="F143" i="17"/>
  <c r="U142" i="17"/>
  <c r="H142" i="17"/>
  <c r="G142" i="17"/>
  <c r="F142" i="17"/>
  <c r="U141" i="17"/>
  <c r="H141" i="17"/>
  <c r="G141" i="17"/>
  <c r="F141" i="17"/>
  <c r="U140" i="17"/>
  <c r="H140" i="17"/>
  <c r="G140" i="17"/>
  <c r="F140" i="17"/>
  <c r="U139" i="17"/>
  <c r="H139" i="17"/>
  <c r="G139" i="17"/>
  <c r="F139" i="17"/>
  <c r="U138" i="17"/>
  <c r="H138" i="17"/>
  <c r="G138" i="17"/>
  <c r="F138" i="17"/>
  <c r="U137" i="17"/>
  <c r="H137" i="17"/>
  <c r="G137" i="17"/>
  <c r="F137" i="17"/>
  <c r="U136" i="17"/>
  <c r="H136" i="17"/>
  <c r="G136" i="17"/>
  <c r="F136" i="17"/>
  <c r="U135" i="17"/>
  <c r="H135" i="17"/>
  <c r="G135" i="17"/>
  <c r="F135" i="17"/>
  <c r="U134" i="17"/>
  <c r="H134" i="17"/>
  <c r="G134" i="17"/>
  <c r="F134" i="17"/>
  <c r="U133" i="17"/>
  <c r="H133" i="17"/>
  <c r="G133" i="17"/>
  <c r="F133" i="17"/>
  <c r="U132" i="17"/>
  <c r="H132" i="17"/>
  <c r="G132" i="17"/>
  <c r="F132" i="17"/>
  <c r="U131" i="17"/>
  <c r="H131" i="17"/>
  <c r="G131" i="17"/>
  <c r="F131" i="17"/>
  <c r="U130" i="17"/>
  <c r="H130" i="17"/>
  <c r="G130" i="17"/>
  <c r="F130" i="17"/>
  <c r="U129" i="17"/>
  <c r="H129" i="17"/>
  <c r="G129" i="17"/>
  <c r="F129" i="17"/>
  <c r="U128" i="17"/>
  <c r="H128" i="17"/>
  <c r="G128" i="17"/>
  <c r="F128" i="17"/>
  <c r="U127" i="17"/>
  <c r="H127" i="17"/>
  <c r="G127" i="17"/>
  <c r="F127" i="17"/>
  <c r="U126" i="17"/>
  <c r="H126" i="17"/>
  <c r="G126" i="17"/>
  <c r="F126" i="17"/>
  <c r="U125" i="17"/>
  <c r="H125" i="17"/>
  <c r="G125" i="17"/>
  <c r="F125" i="17"/>
  <c r="U124" i="17"/>
  <c r="H124" i="17"/>
  <c r="G124" i="17"/>
  <c r="F124" i="17"/>
  <c r="U123" i="17"/>
  <c r="H123" i="17"/>
  <c r="G123" i="17"/>
  <c r="F123" i="17"/>
  <c r="U122" i="17"/>
  <c r="H122" i="17"/>
  <c r="G122" i="17"/>
  <c r="F122" i="17"/>
  <c r="U121" i="17"/>
  <c r="H121" i="17"/>
  <c r="G121" i="17"/>
  <c r="F121" i="17"/>
  <c r="U120" i="17"/>
  <c r="H120" i="17"/>
  <c r="G120" i="17"/>
  <c r="F120" i="17"/>
  <c r="U119" i="17"/>
  <c r="H119" i="17"/>
  <c r="G119" i="17"/>
  <c r="F119" i="17"/>
  <c r="U118" i="17"/>
  <c r="H118" i="17"/>
  <c r="G118" i="17"/>
  <c r="F118" i="17"/>
  <c r="U117" i="17"/>
  <c r="H117" i="17"/>
  <c r="G117" i="17"/>
  <c r="F117" i="17"/>
  <c r="U116" i="17"/>
  <c r="H116" i="17"/>
  <c r="G116" i="17"/>
  <c r="F116" i="17"/>
  <c r="U115" i="17"/>
  <c r="H115" i="17"/>
  <c r="G115" i="17"/>
  <c r="F115" i="17"/>
  <c r="U114" i="17"/>
  <c r="H114" i="17"/>
  <c r="G114" i="17"/>
  <c r="F114" i="17"/>
  <c r="U113" i="17"/>
  <c r="H113" i="17"/>
  <c r="G113" i="17"/>
  <c r="F113" i="17"/>
  <c r="U112" i="17"/>
  <c r="H112" i="17"/>
  <c r="G112" i="17"/>
  <c r="F112" i="17"/>
  <c r="U111" i="17"/>
  <c r="H111" i="17"/>
  <c r="G111" i="17"/>
  <c r="F111" i="17"/>
  <c r="U110" i="17"/>
  <c r="H110" i="17"/>
  <c r="G110" i="17"/>
  <c r="F110" i="17"/>
  <c r="U109" i="17"/>
  <c r="H109" i="17"/>
  <c r="G109" i="17"/>
  <c r="F109" i="17"/>
  <c r="U108" i="17"/>
  <c r="H108" i="17"/>
  <c r="G108" i="17"/>
  <c r="F108" i="17"/>
  <c r="U107" i="17"/>
  <c r="H107" i="17"/>
  <c r="G107" i="17"/>
  <c r="F107" i="17"/>
  <c r="U106" i="17"/>
  <c r="H106" i="17"/>
  <c r="G106" i="17"/>
  <c r="F106" i="17"/>
  <c r="U105" i="17"/>
  <c r="H105" i="17"/>
  <c r="G105" i="17"/>
  <c r="F105" i="17"/>
  <c r="U104" i="17"/>
  <c r="H104" i="17"/>
  <c r="G104" i="17"/>
  <c r="F104" i="17"/>
  <c r="U103" i="17"/>
  <c r="H103" i="17"/>
  <c r="G103" i="17"/>
  <c r="F103" i="17"/>
  <c r="U102" i="17"/>
  <c r="H102" i="17"/>
  <c r="G102" i="17"/>
  <c r="U101" i="17"/>
  <c r="H101" i="17"/>
  <c r="G101" i="17"/>
  <c r="F101" i="17"/>
  <c r="U100" i="17"/>
  <c r="H100" i="17"/>
  <c r="G100" i="17"/>
  <c r="F100" i="17"/>
  <c r="U99" i="17"/>
  <c r="H99" i="17"/>
  <c r="G99" i="17"/>
  <c r="F99" i="17"/>
  <c r="U98" i="17"/>
  <c r="H98" i="17"/>
  <c r="G98" i="17"/>
  <c r="F98" i="17"/>
  <c r="U97" i="17"/>
  <c r="H97" i="17"/>
  <c r="G97" i="17"/>
  <c r="F97" i="17"/>
  <c r="U96" i="17"/>
  <c r="H96" i="17"/>
  <c r="G96" i="17"/>
  <c r="F96" i="17"/>
  <c r="U95" i="17"/>
  <c r="H95" i="17"/>
  <c r="G95" i="17"/>
  <c r="F95" i="17"/>
  <c r="U94" i="17"/>
  <c r="H94" i="17"/>
  <c r="G94" i="17"/>
  <c r="F94" i="17"/>
  <c r="U93" i="17"/>
  <c r="H93" i="17"/>
  <c r="G93" i="17"/>
  <c r="F93" i="17"/>
  <c r="U92" i="17"/>
  <c r="H92" i="17"/>
  <c r="G92" i="17"/>
  <c r="F92" i="17"/>
  <c r="U91" i="17"/>
  <c r="H91" i="17"/>
  <c r="G91" i="17"/>
  <c r="F91" i="17"/>
  <c r="U90" i="17"/>
  <c r="H90" i="17"/>
  <c r="G90" i="17"/>
  <c r="F90" i="17"/>
  <c r="U89" i="17"/>
  <c r="H89" i="17"/>
  <c r="G89" i="17"/>
  <c r="F89" i="17"/>
  <c r="U88" i="17"/>
  <c r="H88" i="17"/>
  <c r="G88" i="17"/>
  <c r="F88" i="17"/>
  <c r="U87" i="17"/>
  <c r="H87" i="17"/>
  <c r="G87" i="17"/>
  <c r="F87" i="17"/>
  <c r="U86" i="17"/>
  <c r="H86" i="17"/>
  <c r="G86" i="17"/>
  <c r="F86" i="17"/>
  <c r="U85" i="17"/>
  <c r="H85" i="17"/>
  <c r="G85" i="17"/>
  <c r="F85" i="17"/>
  <c r="U84" i="17"/>
  <c r="H84" i="17"/>
  <c r="G84" i="17"/>
  <c r="F84" i="17"/>
  <c r="U83" i="17"/>
  <c r="H83" i="17"/>
  <c r="G83" i="17"/>
  <c r="F83" i="17"/>
  <c r="U82" i="17"/>
  <c r="H82" i="17"/>
  <c r="G82" i="17"/>
  <c r="F82" i="17"/>
  <c r="L81" i="17"/>
  <c r="K81" i="17"/>
  <c r="J81" i="17"/>
  <c r="U80" i="17"/>
  <c r="H80" i="17"/>
  <c r="G80" i="17"/>
  <c r="F80" i="17"/>
  <c r="U79" i="17"/>
  <c r="H79" i="17"/>
  <c r="G79" i="17"/>
  <c r="F79" i="17"/>
  <c r="U78" i="17"/>
  <c r="H78" i="17"/>
  <c r="G78" i="17"/>
  <c r="F78" i="17"/>
  <c r="U77" i="17"/>
  <c r="H77" i="17"/>
  <c r="G77" i="17"/>
  <c r="F77" i="17"/>
  <c r="U76" i="17"/>
  <c r="H76" i="17"/>
  <c r="G76" i="17"/>
  <c r="F76" i="17"/>
  <c r="U75" i="17"/>
  <c r="H75" i="17"/>
  <c r="G75" i="17"/>
  <c r="F75" i="17"/>
  <c r="U74" i="17"/>
  <c r="H74" i="17"/>
  <c r="G74" i="17"/>
  <c r="F74" i="17"/>
  <c r="U73" i="17"/>
  <c r="H73" i="17"/>
  <c r="G73" i="17"/>
  <c r="F73" i="17"/>
  <c r="U72" i="17"/>
  <c r="H72" i="17"/>
  <c r="G72" i="17"/>
  <c r="F72" i="17"/>
  <c r="U71" i="17"/>
  <c r="H71" i="17"/>
  <c r="G71" i="17"/>
  <c r="F71" i="17"/>
  <c r="U70" i="17"/>
  <c r="H70" i="17"/>
  <c r="G70" i="17"/>
  <c r="F70" i="17"/>
  <c r="U69" i="17"/>
  <c r="H69" i="17"/>
  <c r="G69" i="17"/>
  <c r="F69" i="17"/>
  <c r="U68" i="17"/>
  <c r="H68" i="17"/>
  <c r="G68" i="17"/>
  <c r="F68" i="17"/>
  <c r="U67" i="17"/>
  <c r="H67" i="17"/>
  <c r="G67" i="17"/>
  <c r="F67" i="17"/>
  <c r="U66" i="17"/>
  <c r="H66" i="17"/>
  <c r="G66" i="17"/>
  <c r="F66" i="17"/>
  <c r="U65" i="17"/>
  <c r="H65" i="17"/>
  <c r="G65" i="17"/>
  <c r="F65" i="17"/>
  <c r="U64" i="17"/>
  <c r="H64" i="17"/>
  <c r="G64" i="17"/>
  <c r="F64" i="17"/>
  <c r="U63" i="17"/>
  <c r="H63" i="17"/>
  <c r="G63" i="17"/>
  <c r="F63" i="17"/>
  <c r="U62" i="17"/>
  <c r="H62" i="17"/>
  <c r="G62" i="17"/>
  <c r="F62" i="17"/>
  <c r="U61" i="17"/>
  <c r="H61" i="17"/>
  <c r="G61" i="17"/>
  <c r="F61" i="17"/>
  <c r="U60" i="17"/>
  <c r="H60" i="17"/>
  <c r="G60" i="17"/>
  <c r="F60" i="17"/>
  <c r="U59" i="17"/>
  <c r="H59" i="17"/>
  <c r="G59" i="17"/>
  <c r="F59" i="17"/>
  <c r="U58" i="17"/>
  <c r="H58" i="17"/>
  <c r="G58" i="17"/>
  <c r="F58" i="17"/>
  <c r="U57" i="17"/>
  <c r="H57" i="17"/>
  <c r="G57" i="17"/>
  <c r="F57" i="17"/>
  <c r="U56" i="17"/>
  <c r="H56" i="17"/>
  <c r="G56" i="17"/>
  <c r="F56" i="17"/>
  <c r="U55" i="17"/>
  <c r="H55" i="17"/>
  <c r="G55" i="17"/>
  <c r="F55" i="17"/>
  <c r="U54" i="17"/>
  <c r="H54" i="17"/>
  <c r="G54" i="17"/>
  <c r="F54" i="17"/>
  <c r="U53" i="17"/>
  <c r="H53" i="17"/>
  <c r="G53" i="17"/>
  <c r="F53" i="17"/>
  <c r="U52" i="17"/>
  <c r="H52" i="17"/>
  <c r="G52" i="17"/>
  <c r="F52" i="17"/>
  <c r="U51" i="17"/>
  <c r="H51" i="17"/>
  <c r="G51" i="17"/>
  <c r="F51" i="17"/>
  <c r="U50" i="17"/>
  <c r="H50" i="17"/>
  <c r="G50" i="17"/>
  <c r="F50" i="17"/>
  <c r="U49" i="17"/>
  <c r="H49" i="17"/>
  <c r="G49" i="17"/>
  <c r="F49" i="17"/>
  <c r="U48" i="17"/>
  <c r="H48" i="17"/>
  <c r="G48" i="17"/>
  <c r="F48" i="17"/>
  <c r="U47" i="17"/>
  <c r="H47" i="17"/>
  <c r="G47" i="17"/>
  <c r="F47" i="17"/>
  <c r="U46" i="17"/>
  <c r="H46" i="17"/>
  <c r="G46" i="17"/>
  <c r="F46" i="17"/>
  <c r="U45" i="17"/>
  <c r="H45" i="17"/>
  <c r="G45" i="17"/>
  <c r="F45" i="17"/>
  <c r="U44" i="17"/>
  <c r="U81" i="17"/>
  <c r="H44" i="17"/>
  <c r="G44" i="17"/>
  <c r="F44" i="17"/>
  <c r="L42" i="17"/>
  <c r="K42" i="17"/>
  <c r="J42" i="17"/>
  <c r="J150" i="17"/>
  <c r="U41" i="17"/>
  <c r="H41" i="17"/>
  <c r="G41" i="17"/>
  <c r="F41" i="17"/>
  <c r="U40" i="17"/>
  <c r="H40" i="17"/>
  <c r="G40" i="17"/>
  <c r="F40" i="17"/>
  <c r="U39" i="17"/>
  <c r="H39" i="17"/>
  <c r="G39" i="17"/>
  <c r="F39" i="17"/>
  <c r="U38" i="17"/>
  <c r="H38" i="17"/>
  <c r="G38" i="17"/>
  <c r="F38" i="17"/>
  <c r="U37" i="17"/>
  <c r="H37" i="17"/>
  <c r="G37" i="17"/>
  <c r="F37" i="17"/>
  <c r="U36" i="17"/>
  <c r="H36" i="17"/>
  <c r="G36" i="17"/>
  <c r="F36" i="17"/>
  <c r="U35" i="17"/>
  <c r="H35" i="17"/>
  <c r="G35" i="17"/>
  <c r="F35" i="17"/>
  <c r="U34" i="17"/>
  <c r="H34" i="17"/>
  <c r="G34" i="17"/>
  <c r="F34" i="17"/>
  <c r="U33" i="17"/>
  <c r="H33" i="17"/>
  <c r="G33" i="17"/>
  <c r="F33" i="17"/>
  <c r="U32" i="17"/>
  <c r="H32" i="17"/>
  <c r="G32" i="17"/>
  <c r="F32" i="17"/>
  <c r="U31" i="17"/>
  <c r="H31" i="17"/>
  <c r="G31" i="17"/>
  <c r="F31" i="17"/>
  <c r="U30" i="17"/>
  <c r="H30" i="17"/>
  <c r="G30" i="17"/>
  <c r="F30" i="17"/>
  <c r="U29" i="17"/>
  <c r="H29" i="17"/>
  <c r="G29" i="17"/>
  <c r="F29" i="17"/>
  <c r="U28" i="17"/>
  <c r="H28" i="17"/>
  <c r="G28" i="17"/>
  <c r="F28" i="17"/>
  <c r="U27" i="17"/>
  <c r="H27" i="17"/>
  <c r="G27" i="17"/>
  <c r="F27" i="17"/>
  <c r="U26" i="17"/>
  <c r="H26" i="17"/>
  <c r="G26" i="17"/>
  <c r="F26" i="17"/>
  <c r="U25" i="17"/>
  <c r="H25" i="17"/>
  <c r="G25" i="17"/>
  <c r="F25" i="17"/>
  <c r="U24" i="17"/>
  <c r="H24" i="17"/>
  <c r="G24" i="17"/>
  <c r="F24" i="17"/>
  <c r="U23" i="17"/>
  <c r="H23" i="17"/>
  <c r="G23" i="17"/>
  <c r="F23" i="17"/>
  <c r="U22" i="17"/>
  <c r="H22" i="17"/>
  <c r="G22" i="17"/>
  <c r="F22" i="17"/>
  <c r="U21" i="17"/>
  <c r="H21" i="17"/>
  <c r="G21" i="17"/>
  <c r="F21" i="17"/>
  <c r="U20" i="17"/>
  <c r="H20" i="17"/>
  <c r="G20" i="17"/>
  <c r="F20" i="17"/>
  <c r="U19" i="17"/>
  <c r="H19" i="17"/>
  <c r="G19" i="17"/>
  <c r="F19" i="17"/>
  <c r="U18" i="17"/>
  <c r="H18" i="17"/>
  <c r="G18" i="17"/>
  <c r="F18" i="17"/>
  <c r="U17" i="17"/>
  <c r="H17" i="17"/>
  <c r="G17" i="17"/>
  <c r="F17" i="17"/>
  <c r="U16" i="17"/>
  <c r="H16" i="17"/>
  <c r="G16" i="17"/>
  <c r="F16" i="17"/>
  <c r="U15" i="17"/>
  <c r="U42" i="17"/>
  <c r="H15" i="17"/>
  <c r="G15" i="17"/>
  <c r="F15" i="17"/>
  <c r="T14" i="17"/>
  <c r="S14" i="17"/>
  <c r="R14" i="17"/>
  <c r="L14" i="17"/>
  <c r="K14" i="17"/>
  <c r="J14" i="17"/>
  <c r="U13" i="17"/>
  <c r="H13" i="17"/>
  <c r="G13" i="17"/>
  <c r="F13" i="17"/>
  <c r="U12" i="17"/>
  <c r="U14" i="17"/>
  <c r="U43" i="17"/>
  <c r="H12" i="17"/>
  <c r="G12" i="17"/>
  <c r="F12" i="17"/>
  <c r="K150" i="17"/>
  <c r="U149" i="17"/>
  <c r="U150" i="17"/>
  <c r="H61" i="5"/>
  <c r="I61" i="5"/>
  <c r="B18" i="10"/>
  <c r="B18" i="6"/>
  <c r="B18" i="7"/>
  <c r="J18" i="5"/>
  <c r="X39" i="9"/>
  <c r="J15" i="5"/>
  <c r="Q39" i="9"/>
  <c r="K37" i="10"/>
  <c r="M22" i="10"/>
  <c r="R22" i="9"/>
  <c r="L22" i="10"/>
  <c r="Q22" i="9"/>
  <c r="K22" i="10"/>
  <c r="O22" i="10"/>
  <c r="F17" i="5"/>
  <c r="S16" i="9"/>
  <c r="F16" i="5"/>
  <c r="R16" i="9"/>
  <c r="E14" i="5"/>
  <c r="L19" i="9"/>
  <c r="M18" i="6"/>
  <c r="C17" i="5"/>
  <c r="S13" i="9"/>
  <c r="L20" i="5"/>
  <c r="K20" i="5"/>
  <c r="J20" i="5"/>
  <c r="Z39" i="9"/>
  <c r="N37" i="11"/>
  <c r="F20" i="5"/>
  <c r="Z16" i="9"/>
  <c r="N15" i="11"/>
  <c r="E13" i="5"/>
  <c r="K19" i="9"/>
  <c r="L18" i="6"/>
  <c r="A68" i="5"/>
  <c r="C58" i="5"/>
  <c r="F59" i="5"/>
  <c r="C56" i="5"/>
  <c r="F57" i="5"/>
  <c r="J57" i="5"/>
  <c r="N57" i="5"/>
  <c r="S57" i="5"/>
  <c r="C53" i="5"/>
  <c r="D53" i="5"/>
  <c r="E53" i="5"/>
  <c r="G53" i="5"/>
  <c r="H53" i="5"/>
  <c r="I53" i="5"/>
  <c r="K53" i="5"/>
  <c r="L53" i="5"/>
  <c r="M53" i="5"/>
  <c r="O53" i="5"/>
  <c r="P53" i="5"/>
  <c r="Q53" i="5"/>
  <c r="C50" i="5"/>
  <c r="C47" i="5"/>
  <c r="D47" i="5"/>
  <c r="E47" i="5"/>
  <c r="G47" i="5"/>
  <c r="H47" i="5"/>
  <c r="I47" i="5"/>
  <c r="K47" i="5"/>
  <c r="L47" i="5"/>
  <c r="M47" i="5"/>
  <c r="C44" i="5"/>
  <c r="C41" i="5"/>
  <c r="D41" i="5"/>
  <c r="E41" i="5"/>
  <c r="G41" i="5"/>
  <c r="H41" i="5"/>
  <c r="I41" i="5"/>
  <c r="K41" i="5"/>
  <c r="L41" i="5"/>
  <c r="M41" i="5"/>
  <c r="O41" i="5"/>
  <c r="P41" i="5"/>
  <c r="Q41" i="5"/>
  <c r="C38" i="5"/>
  <c r="C35" i="5"/>
  <c r="D9" i="5"/>
  <c r="D29" i="9"/>
  <c r="K28" i="7"/>
  <c r="O28" i="7"/>
  <c r="C32" i="5"/>
  <c r="F33" i="5"/>
  <c r="U38" i="7"/>
  <c r="L19" i="5"/>
  <c r="Y26" i="9"/>
  <c r="L18" i="5"/>
  <c r="L17" i="5"/>
  <c r="L16" i="5"/>
  <c r="L15" i="5"/>
  <c r="L14" i="5"/>
  <c r="L26" i="9"/>
  <c r="M25" i="6"/>
  <c r="L13" i="5"/>
  <c r="K26" i="9"/>
  <c r="L25" i="6"/>
  <c r="L12" i="5"/>
  <c r="L11" i="5"/>
  <c r="F26" i="9"/>
  <c r="L10" i="5"/>
  <c r="E26" i="9"/>
  <c r="L9" i="5"/>
  <c r="D26" i="9"/>
  <c r="D44" i="9"/>
  <c r="E44" i="9"/>
  <c r="F44" i="9"/>
  <c r="I14" i="5"/>
  <c r="L22" i="9"/>
  <c r="M22" i="6"/>
  <c r="I13" i="5"/>
  <c r="K22" i="9"/>
  <c r="L22" i="6"/>
  <c r="I12" i="5"/>
  <c r="J22" i="9"/>
  <c r="K22" i="6"/>
  <c r="I11" i="5"/>
  <c r="F22" i="9"/>
  <c r="M22" i="7"/>
  <c r="I10" i="5"/>
  <c r="E22" i="9"/>
  <c r="L22" i="7"/>
  <c r="I9" i="5"/>
  <c r="D22" i="9"/>
  <c r="F19" i="5"/>
  <c r="Y16" i="9"/>
  <c r="L15" i="11"/>
  <c r="F15" i="5"/>
  <c r="Q16" i="9"/>
  <c r="G20" i="5"/>
  <c r="Z33" i="9"/>
  <c r="G19" i="5"/>
  <c r="Y33" i="9"/>
  <c r="G18" i="5"/>
  <c r="X33" i="9"/>
  <c r="K31" i="11"/>
  <c r="S33" i="9"/>
  <c r="M31" i="10"/>
  <c r="R33" i="9"/>
  <c r="L31" i="10"/>
  <c r="Q33" i="9"/>
  <c r="K31" i="10"/>
  <c r="G12" i="5"/>
  <c r="G11" i="5"/>
  <c r="F33" i="9"/>
  <c r="M31" i="7"/>
  <c r="E11" i="5"/>
  <c r="F19" i="9"/>
  <c r="E10" i="5"/>
  <c r="E19" i="9"/>
  <c r="F13" i="5"/>
  <c r="K16" i="9"/>
  <c r="L15" i="6"/>
  <c r="F12" i="5"/>
  <c r="J16" i="9"/>
  <c r="K15" i="6"/>
  <c r="B18" i="11"/>
  <c r="B12" i="11"/>
  <c r="B12" i="10"/>
  <c r="B12" i="6"/>
  <c r="B12" i="7"/>
  <c r="Y35" i="11"/>
  <c r="Y33" i="10"/>
  <c r="Z29" i="10"/>
  <c r="X33" i="6"/>
  <c r="Y31" i="6"/>
  <c r="Z32" i="7"/>
  <c r="AA30" i="7"/>
  <c r="W38" i="7"/>
  <c r="K19" i="5"/>
  <c r="K18" i="5"/>
  <c r="K16" i="5"/>
  <c r="K14" i="5"/>
  <c r="K13" i="5"/>
  <c r="K12" i="5"/>
  <c r="K11" i="5"/>
  <c r="K10" i="5"/>
  <c r="K9" i="5"/>
  <c r="J19" i="5"/>
  <c r="Y39" i="9"/>
  <c r="J16" i="5"/>
  <c r="R39" i="9"/>
  <c r="L37" i="10"/>
  <c r="J14" i="5"/>
  <c r="L39" i="9"/>
  <c r="M37" i="6"/>
  <c r="J13" i="5"/>
  <c r="K39" i="9"/>
  <c r="L37" i="6"/>
  <c r="J12" i="5"/>
  <c r="J39" i="9"/>
  <c r="K37" i="6"/>
  <c r="O37" i="6"/>
  <c r="P37" i="6"/>
  <c r="Q37" i="6"/>
  <c r="O37" i="10"/>
  <c r="J11" i="5"/>
  <c r="F39" i="9"/>
  <c r="M38" i="7"/>
  <c r="J10" i="5"/>
  <c r="E39" i="9"/>
  <c r="L38" i="7"/>
  <c r="J9" i="5"/>
  <c r="D39" i="9"/>
  <c r="K38" i="7"/>
  <c r="D10" i="5"/>
  <c r="D11" i="5"/>
  <c r="F29" i="9"/>
  <c r="M28" i="7"/>
  <c r="D12" i="5"/>
  <c r="J29" i="9"/>
  <c r="K28" i="6"/>
  <c r="D13" i="5"/>
  <c r="K29" i="9"/>
  <c r="L28" i="6"/>
  <c r="D14" i="5"/>
  <c r="L29" i="9"/>
  <c r="M28" i="6"/>
  <c r="D15" i="5"/>
  <c r="Q29" i="9"/>
  <c r="K28" i="10"/>
  <c r="D18" i="5"/>
  <c r="D19" i="5"/>
  <c r="Y29" i="9"/>
  <c r="D20" i="5"/>
  <c r="Z29" i="9"/>
  <c r="C20" i="5"/>
  <c r="Z13" i="9"/>
  <c r="C19" i="5"/>
  <c r="Y13" i="9"/>
  <c r="C16" i="5"/>
  <c r="R13" i="9"/>
  <c r="C14" i="5"/>
  <c r="L13" i="9"/>
  <c r="C13" i="5"/>
  <c r="K13" i="9"/>
  <c r="C11" i="5"/>
  <c r="F13" i="9"/>
  <c r="C9" i="5"/>
  <c r="D13" i="9"/>
  <c r="O24" i="5"/>
  <c r="N24" i="5"/>
  <c r="L24" i="5"/>
  <c r="C18" i="5"/>
  <c r="X13" i="9"/>
  <c r="C15" i="5"/>
  <c r="Q13" i="9"/>
  <c r="C12" i="5"/>
  <c r="C10" i="5"/>
  <c r="E13" i="9"/>
  <c r="O38" i="7"/>
  <c r="P38" i="7"/>
  <c r="Q38" i="7"/>
  <c r="O35" i="7"/>
  <c r="P35" i="7"/>
  <c r="Q35" i="7"/>
  <c r="D47" i="9"/>
  <c r="E47" i="9"/>
  <c r="F47" i="9"/>
  <c r="J47" i="9"/>
  <c r="K47" i="9"/>
  <c r="L47" i="9"/>
  <c r="Q47" i="9"/>
  <c r="R47" i="9"/>
  <c r="S47" i="9"/>
  <c r="J13" i="9"/>
  <c r="I19" i="5"/>
  <c r="I18" i="5"/>
  <c r="X22" i="9"/>
  <c r="Z36" i="9"/>
  <c r="N34" i="11"/>
  <c r="Y36" i="9"/>
  <c r="L34" i="11"/>
  <c r="X36" i="9"/>
  <c r="K34" i="11"/>
  <c r="R36" i="9"/>
  <c r="L34" i="10"/>
  <c r="Q36" i="9"/>
  <c r="K34" i="10"/>
  <c r="L36" i="9"/>
  <c r="M34" i="6"/>
  <c r="K36" i="9"/>
  <c r="L34" i="6"/>
  <c r="J36" i="9"/>
  <c r="K34" i="6"/>
  <c r="F36" i="9"/>
  <c r="M34" i="7"/>
  <c r="E36" i="9"/>
  <c r="L34" i="7"/>
  <c r="G10" i="5"/>
  <c r="E33" i="9"/>
  <c r="L31" i="7"/>
  <c r="K33" i="9"/>
  <c r="L31" i="6"/>
  <c r="F11" i="5"/>
  <c r="F16" i="9"/>
  <c r="M15" i="7"/>
  <c r="L33" i="9"/>
  <c r="M31" i="6"/>
  <c r="F10" i="5"/>
  <c r="E16" i="9"/>
  <c r="L15" i="7"/>
  <c r="E20" i="5"/>
  <c r="Z19" i="9"/>
  <c r="N18" i="11"/>
  <c r="E19" i="5"/>
  <c r="Y19" i="9"/>
  <c r="E18" i="5"/>
  <c r="X19" i="9"/>
  <c r="E17" i="5"/>
  <c r="S19" i="9"/>
  <c r="M18" i="10"/>
  <c r="E16" i="5"/>
  <c r="R19" i="9"/>
  <c r="L18" i="10"/>
  <c r="E15" i="5"/>
  <c r="Q19" i="9"/>
  <c r="M18" i="7"/>
  <c r="L18" i="7"/>
  <c r="E9" i="5"/>
  <c r="D19" i="9"/>
  <c r="D18" i="9"/>
  <c r="E12" i="5"/>
  <c r="J19" i="9"/>
  <c r="K18" i="6"/>
  <c r="M15" i="10"/>
  <c r="D32" i="5"/>
  <c r="E32" i="5"/>
  <c r="G32" i="5"/>
  <c r="Y29" i="6"/>
  <c r="J24" i="5"/>
  <c r="S36" i="9"/>
  <c r="M34" i="10"/>
  <c r="I24" i="5"/>
  <c r="Z31" i="10"/>
  <c r="Z33" i="10"/>
  <c r="D41" i="9"/>
  <c r="F42" i="5"/>
  <c r="J42" i="5"/>
  <c r="N42" i="5"/>
  <c r="S42" i="5"/>
  <c r="D56" i="5"/>
  <c r="E56" i="5"/>
  <c r="G56" i="5"/>
  <c r="D16" i="9"/>
  <c r="K15" i="7"/>
  <c r="O15" i="7"/>
  <c r="J59" i="5"/>
  <c r="N59" i="5"/>
  <c r="S59" i="5"/>
  <c r="AA28" i="7"/>
  <c r="AA32" i="7"/>
  <c r="M24" i="5"/>
  <c r="D25" i="9"/>
  <c r="H56" i="5"/>
  <c r="I56" i="5"/>
  <c r="K56" i="5"/>
  <c r="L56" i="5"/>
  <c r="M56" i="5"/>
  <c r="O56" i="5"/>
  <c r="P56" i="5"/>
  <c r="Q56" i="5"/>
  <c r="P22" i="10"/>
  <c r="O47" i="5"/>
  <c r="P47" i="5"/>
  <c r="Q47" i="5"/>
  <c r="P37" i="10"/>
  <c r="Q37" i="10"/>
  <c r="P37" i="11"/>
  <c r="C24" i="5"/>
  <c r="K54" i="9"/>
  <c r="L54" i="9"/>
  <c r="F54" i="9"/>
  <c r="Q22" i="10"/>
  <c r="P21" i="11"/>
  <c r="W39" i="7"/>
  <c r="Y38" i="7"/>
  <c r="E25" i="9"/>
  <c r="L25" i="7"/>
  <c r="K25" i="7"/>
  <c r="O25" i="7"/>
  <c r="D28" i="9"/>
  <c r="D21" i="9"/>
  <c r="K22" i="7"/>
  <c r="O22" i="7"/>
  <c r="P22" i="7"/>
  <c r="Q22" i="7"/>
  <c r="O22" i="6"/>
  <c r="P22" i="6"/>
  <c r="Q22" i="6"/>
  <c r="E18" i="9"/>
  <c r="F18" i="9"/>
  <c r="J18" i="9"/>
  <c r="K18" i="9"/>
  <c r="L18" i="9"/>
  <c r="E21" i="9"/>
  <c r="F21" i="9"/>
  <c r="J21" i="9"/>
  <c r="K21" i="9"/>
  <c r="L21" i="9"/>
  <c r="Q21" i="9"/>
  <c r="R21" i="9"/>
  <c r="S21" i="9"/>
  <c r="X21" i="9"/>
  <c r="Y21" i="9"/>
  <c r="Z21" i="9"/>
  <c r="J33" i="5"/>
  <c r="N33" i="5"/>
  <c r="D12" i="9"/>
  <c r="Y22" i="9"/>
  <c r="E29" i="9"/>
  <c r="L28" i="7"/>
  <c r="P28" i="7"/>
  <c r="Q28" i="7"/>
  <c r="O28" i="6"/>
  <c r="P28" i="6"/>
  <c r="Q28" i="6"/>
  <c r="O28" i="10"/>
  <c r="P28" i="10"/>
  <c r="Q28" i="10"/>
  <c r="P27" i="11"/>
  <c r="F24" i="5"/>
  <c r="E24" i="5"/>
  <c r="K18" i="7"/>
  <c r="O18" i="7"/>
  <c r="E28" i="9"/>
  <c r="F28" i="9"/>
  <c r="J28" i="9"/>
  <c r="K28" i="9"/>
  <c r="L28" i="9"/>
  <c r="Q28" i="9"/>
  <c r="R28" i="9"/>
  <c r="S28" i="9"/>
  <c r="F48" i="5"/>
  <c r="J48" i="5"/>
  <c r="N48" i="5"/>
  <c r="S48" i="5"/>
  <c r="F54" i="5"/>
  <c r="J54" i="5"/>
  <c r="N54" i="5"/>
  <c r="S54" i="5"/>
  <c r="J33" i="9"/>
  <c r="K31" i="6"/>
  <c r="X29" i="9"/>
  <c r="P15" i="7"/>
  <c r="Q15" i="7"/>
  <c r="O15" i="6"/>
  <c r="P15" i="6"/>
  <c r="Q15" i="6"/>
  <c r="Z26" i="9"/>
  <c r="X26" i="9"/>
  <c r="S26" i="9"/>
  <c r="M20" i="10"/>
  <c r="R26" i="9"/>
  <c r="L20" i="10"/>
  <c r="Q26" i="9"/>
  <c r="K20" i="10"/>
  <c r="J26" i="9"/>
  <c r="K25" i="6"/>
  <c r="J44" i="9"/>
  <c r="K44" i="9"/>
  <c r="L44" i="9"/>
  <c r="Q44" i="9"/>
  <c r="R44" i="9"/>
  <c r="S44" i="9"/>
  <c r="X44" i="9"/>
  <c r="K43" i="11"/>
  <c r="P43" i="11"/>
  <c r="D58" i="5"/>
  <c r="E58" i="5"/>
  <c r="G58" i="5"/>
  <c r="H58" i="5"/>
  <c r="I58" i="5"/>
  <c r="K58" i="5"/>
  <c r="L58" i="5"/>
  <c r="M58" i="5"/>
  <c r="O58" i="5"/>
  <c r="P58" i="5"/>
  <c r="Q58" i="5"/>
  <c r="F25" i="9"/>
  <c r="M25" i="7"/>
  <c r="L15" i="10"/>
  <c r="K15" i="10"/>
  <c r="D50" i="5"/>
  <c r="F51" i="5"/>
  <c r="J51" i="5"/>
  <c r="N51" i="5"/>
  <c r="S51" i="5"/>
  <c r="X47" i="9"/>
  <c r="Y47" i="9"/>
  <c r="Z47" i="9"/>
  <c r="AE48" i="9"/>
  <c r="K61" i="5"/>
  <c r="D38" i="9"/>
  <c r="E38" i="9"/>
  <c r="F38" i="9"/>
  <c r="J38" i="9"/>
  <c r="K38" i="9"/>
  <c r="L38" i="9"/>
  <c r="Q38" i="9"/>
  <c r="R38" i="9"/>
  <c r="S38" i="9"/>
  <c r="X38" i="9"/>
  <c r="Y38" i="9"/>
  <c r="Z38" i="9"/>
  <c r="Q37" i="11"/>
  <c r="R37" i="11"/>
  <c r="Y33" i="6"/>
  <c r="K18" i="10"/>
  <c r="L18" i="11"/>
  <c r="Q18" i="9"/>
  <c r="R18" i="9"/>
  <c r="S18" i="9"/>
  <c r="S33" i="5"/>
  <c r="T43" i="10"/>
  <c r="V43" i="10"/>
  <c r="H32" i="5"/>
  <c r="K32" i="5"/>
  <c r="P18" i="7"/>
  <c r="Q18" i="7"/>
  <c r="O18" i="6"/>
  <c r="P18" i="6"/>
  <c r="Q18" i="6"/>
  <c r="U44" i="6"/>
  <c r="D44" i="5"/>
  <c r="E44" i="5"/>
  <c r="G44" i="5"/>
  <c r="H44" i="5"/>
  <c r="I44" i="5"/>
  <c r="K44" i="5"/>
  <c r="L44" i="5"/>
  <c r="M44" i="5"/>
  <c r="O44" i="5"/>
  <c r="P44" i="5"/>
  <c r="Q44" i="5"/>
  <c r="F45" i="5"/>
  <c r="J45" i="5"/>
  <c r="N45" i="5"/>
  <c r="S45" i="5"/>
  <c r="G9" i="5"/>
  <c r="K24" i="5"/>
  <c r="F39" i="5"/>
  <c r="J39" i="5"/>
  <c r="N39" i="5"/>
  <c r="S39" i="5"/>
  <c r="D38" i="5"/>
  <c r="E38" i="5"/>
  <c r="G38" i="5"/>
  <c r="H38" i="5"/>
  <c r="I38" i="5"/>
  <c r="K38" i="5"/>
  <c r="L38" i="5"/>
  <c r="M38" i="5"/>
  <c r="O38" i="5"/>
  <c r="P38" i="5"/>
  <c r="Q38" i="5"/>
  <c r="D35" i="5"/>
  <c r="F36" i="5"/>
  <c r="Z33" i="11"/>
  <c r="Z31" i="11"/>
  <c r="T44" i="11"/>
  <c r="U4" i="7"/>
  <c r="O15" i="10"/>
  <c r="Y54" i="9"/>
  <c r="J54" i="9"/>
  <c r="N54" i="9"/>
  <c r="E54" i="9"/>
  <c r="Q54" i="9"/>
  <c r="X54" i="9"/>
  <c r="AE13" i="9"/>
  <c r="S54" i="9"/>
  <c r="Z35" i="11"/>
  <c r="E12" i="9"/>
  <c r="R54" i="9"/>
  <c r="Z54" i="9"/>
  <c r="O18" i="10"/>
  <c r="P18" i="10"/>
  <c r="Q18" i="10"/>
  <c r="P18" i="11"/>
  <c r="Q18" i="11"/>
  <c r="R18" i="11"/>
  <c r="P25" i="7"/>
  <c r="Q25" i="7"/>
  <c r="O25" i="6"/>
  <c r="P25" i="6"/>
  <c r="Q25" i="6"/>
  <c r="O25" i="10"/>
  <c r="Q43" i="11"/>
  <c r="R43" i="11"/>
  <c r="AE45" i="9"/>
  <c r="O20" i="10"/>
  <c r="P20" i="10"/>
  <c r="Q20" i="10"/>
  <c r="Q21" i="11"/>
  <c r="R21" i="11"/>
  <c r="J25" i="9"/>
  <c r="K25" i="9"/>
  <c r="L25" i="9"/>
  <c r="Y44" i="9"/>
  <c r="Z44" i="9"/>
  <c r="X28" i="9"/>
  <c r="Y28" i="9"/>
  <c r="Z28" i="9"/>
  <c r="H24" i="5"/>
  <c r="D36" i="9"/>
  <c r="K34" i="7"/>
  <c r="O34" i="7"/>
  <c r="P34" i="7"/>
  <c r="Q34" i="7"/>
  <c r="O34" i="6"/>
  <c r="P34" i="6"/>
  <c r="Q34" i="6"/>
  <c r="O34" i="10"/>
  <c r="P34" i="10"/>
  <c r="Q34" i="10"/>
  <c r="P34" i="11"/>
  <c r="Q34" i="11"/>
  <c r="R34" i="11"/>
  <c r="AE39" i="9"/>
  <c r="P15" i="10"/>
  <c r="Q15" i="10"/>
  <c r="Q40" i="11"/>
  <c r="R40" i="11"/>
  <c r="E50" i="5"/>
  <c r="L61" i="5"/>
  <c r="J36" i="5"/>
  <c r="F70" i="5"/>
  <c r="F12" i="9"/>
  <c r="D33" i="9"/>
  <c r="G24" i="5"/>
  <c r="AE19" i="9"/>
  <c r="X18" i="9"/>
  <c r="Y18" i="9"/>
  <c r="Z18" i="9"/>
  <c r="D15" i="9"/>
  <c r="D24" i="5"/>
  <c r="I32" i="5"/>
  <c r="E35" i="5"/>
  <c r="T5" i="10"/>
  <c r="T46" i="11"/>
  <c r="S5" i="6"/>
  <c r="T45" i="11"/>
  <c r="L32" i="5"/>
  <c r="T43" i="11"/>
  <c r="V43" i="11"/>
  <c r="E41" i="9"/>
  <c r="F41" i="9"/>
  <c r="J41" i="9"/>
  <c r="K41" i="9"/>
  <c r="L41" i="9"/>
  <c r="Q41" i="9"/>
  <c r="R41" i="9"/>
  <c r="S41" i="9"/>
  <c r="X6" i="7"/>
  <c r="U6" i="7"/>
  <c r="AA6" i="7"/>
  <c r="K31" i="7"/>
  <c r="D54" i="9"/>
  <c r="H54" i="9"/>
  <c r="U54" i="9"/>
  <c r="Q25" i="9"/>
  <c r="AE26" i="9"/>
  <c r="O26" i="5"/>
  <c r="D35" i="9"/>
  <c r="O26" i="6"/>
  <c r="P26" i="6"/>
  <c r="Q26" i="6"/>
  <c r="Q27" i="11"/>
  <c r="R27" i="11"/>
  <c r="AB54" i="9"/>
  <c r="G50" i="5"/>
  <c r="M61" i="5"/>
  <c r="T47" i="11"/>
  <c r="T48" i="11"/>
  <c r="T5" i="11"/>
  <c r="V7" i="6"/>
  <c r="S7" i="6"/>
  <c r="Y7" i="6"/>
  <c r="Z7" i="10"/>
  <c r="T7" i="10"/>
  <c r="W7" i="10"/>
  <c r="J12" i="9"/>
  <c r="AE42" i="9"/>
  <c r="X41" i="9"/>
  <c r="Y41" i="9"/>
  <c r="Z41" i="9"/>
  <c r="M32" i="5"/>
  <c r="G35" i="5"/>
  <c r="AE16" i="9"/>
  <c r="E15" i="9"/>
  <c r="D32" i="9"/>
  <c r="E32" i="9"/>
  <c r="F32" i="9"/>
  <c r="J32" i="9"/>
  <c r="K32" i="9"/>
  <c r="L32" i="9"/>
  <c r="Q32" i="9"/>
  <c r="R32" i="9"/>
  <c r="S32" i="9"/>
  <c r="N36" i="5"/>
  <c r="J70" i="5"/>
  <c r="AC12" i="7"/>
  <c r="M12" i="7"/>
  <c r="M44" i="7"/>
  <c r="AA12" i="7"/>
  <c r="K12" i="7"/>
  <c r="AB12" i="7"/>
  <c r="L12" i="7"/>
  <c r="L44" i="7"/>
  <c r="X12" i="7"/>
  <c r="G12" i="7"/>
  <c r="G44" i="7"/>
  <c r="Z12" i="7"/>
  <c r="I12" i="7"/>
  <c r="I44" i="7"/>
  <c r="Y12" i="7"/>
  <c r="H12" i="7"/>
  <c r="H44" i="7"/>
  <c r="AD6" i="7"/>
  <c r="V12" i="7"/>
  <c r="D12" i="7"/>
  <c r="D44" i="7"/>
  <c r="U12" i="7"/>
  <c r="C12" i="7"/>
  <c r="W12" i="7"/>
  <c r="E12" i="7"/>
  <c r="E44" i="7"/>
  <c r="R25" i="9"/>
  <c r="K25" i="10"/>
  <c r="D52" i="9"/>
  <c r="E35" i="9"/>
  <c r="E52" i="9"/>
  <c r="O31" i="7"/>
  <c r="F56" i="9"/>
  <c r="L56" i="9"/>
  <c r="S56" i="9"/>
  <c r="Z56" i="9"/>
  <c r="H50" i="5"/>
  <c r="O61" i="5"/>
  <c r="X32" i="9"/>
  <c r="Y32" i="9"/>
  <c r="Z32" i="9"/>
  <c r="AE33" i="9"/>
  <c r="AC7" i="10"/>
  <c r="T12" i="10"/>
  <c r="C12" i="10"/>
  <c r="C45" i="10"/>
  <c r="U12" i="10"/>
  <c r="D12" i="10"/>
  <c r="D45" i="10"/>
  <c r="V12" i="10"/>
  <c r="E12" i="10"/>
  <c r="E45" i="10"/>
  <c r="W12" i="6"/>
  <c r="H12" i="6"/>
  <c r="H43" i="6"/>
  <c r="X12" i="6"/>
  <c r="I12" i="6"/>
  <c r="I43" i="6"/>
  <c r="V12" i="6"/>
  <c r="G12" i="6"/>
  <c r="G43" i="6"/>
  <c r="Z12" i="10"/>
  <c r="K12" i="10"/>
  <c r="K45" i="10"/>
  <c r="AB12" i="10"/>
  <c r="M12" i="10"/>
  <c r="M45" i="10"/>
  <c r="AA12" i="10"/>
  <c r="L12" i="10"/>
  <c r="L45" i="10"/>
  <c r="S36" i="5"/>
  <c r="S70" i="5"/>
  <c r="N70" i="5"/>
  <c r="F15" i="9"/>
  <c r="H35" i="5"/>
  <c r="W12" i="10"/>
  <c r="G12" i="10"/>
  <c r="G45" i="10"/>
  <c r="X12" i="10"/>
  <c r="H12" i="10"/>
  <c r="H45" i="10"/>
  <c r="Y12" i="10"/>
  <c r="I12" i="10"/>
  <c r="I45" i="10"/>
  <c r="T12" i="6"/>
  <c r="D12" i="6"/>
  <c r="D43" i="6"/>
  <c r="S12" i="6"/>
  <c r="C12" i="6"/>
  <c r="C43" i="6"/>
  <c r="AB7" i="6"/>
  <c r="U12" i="6"/>
  <c r="E12" i="6"/>
  <c r="E43" i="6"/>
  <c r="K12" i="9"/>
  <c r="O32" i="5"/>
  <c r="T7" i="11"/>
  <c r="Z7" i="11"/>
  <c r="W7" i="11"/>
  <c r="K44" i="7"/>
  <c r="M46" i="7"/>
  <c r="Y12" i="6"/>
  <c r="K12" i="6"/>
  <c r="K43" i="6"/>
  <c r="Z12" i="6"/>
  <c r="L12" i="6"/>
  <c r="L43" i="6"/>
  <c r="AA12" i="6"/>
  <c r="M12" i="6"/>
  <c r="M43" i="6"/>
  <c r="O12" i="7"/>
  <c r="C44" i="7"/>
  <c r="E46" i="7"/>
  <c r="I46" i="7"/>
  <c r="I45" i="6"/>
  <c r="I46" i="6"/>
  <c r="E45" i="6"/>
  <c r="S25" i="9"/>
  <c r="L25" i="10"/>
  <c r="P25" i="10"/>
  <c r="E46" i="6"/>
  <c r="M45" i="6"/>
  <c r="Q45" i="6"/>
  <c r="I47" i="10"/>
  <c r="M47" i="10"/>
  <c r="E47" i="10"/>
  <c r="F35" i="9"/>
  <c r="F52" i="9"/>
  <c r="P31" i="7"/>
  <c r="I50" i="5"/>
  <c r="P61" i="5"/>
  <c r="Q46" i="7"/>
  <c r="P32" i="5"/>
  <c r="U12" i="11"/>
  <c r="D12" i="11"/>
  <c r="D47" i="11"/>
  <c r="AC7" i="11"/>
  <c r="T12" i="11"/>
  <c r="C12" i="11"/>
  <c r="C47" i="11"/>
  <c r="V12" i="11"/>
  <c r="E12" i="11"/>
  <c r="E47" i="11"/>
  <c r="J15" i="9"/>
  <c r="Y12" i="11"/>
  <c r="I12" i="11"/>
  <c r="I47" i="11"/>
  <c r="W12" i="11"/>
  <c r="G12" i="11"/>
  <c r="G47" i="11"/>
  <c r="X12" i="11"/>
  <c r="H12" i="11"/>
  <c r="H47" i="11"/>
  <c r="I35" i="5"/>
  <c r="Z12" i="11"/>
  <c r="K12" i="11"/>
  <c r="AB12" i="11"/>
  <c r="N12" i="11"/>
  <c r="N47" i="11"/>
  <c r="AA12" i="11"/>
  <c r="L12" i="11"/>
  <c r="L47" i="11"/>
  <c r="L12" i="9"/>
  <c r="P12" i="7"/>
  <c r="O44" i="7"/>
  <c r="I48" i="10"/>
  <c r="X25" i="9"/>
  <c r="Y25" i="9"/>
  <c r="Z25" i="9"/>
  <c r="M25" i="10"/>
  <c r="Q25" i="10"/>
  <c r="P24" i="11"/>
  <c r="Q24" i="11"/>
  <c r="R24" i="11"/>
  <c r="M46" i="6"/>
  <c r="M48" i="10"/>
  <c r="Q47" i="10"/>
  <c r="E48" i="10"/>
  <c r="J35" i="9"/>
  <c r="K35" i="9"/>
  <c r="L35" i="9"/>
  <c r="Q35" i="9"/>
  <c r="R35" i="9"/>
  <c r="Q31" i="7"/>
  <c r="O31" i="6"/>
  <c r="P31" i="6"/>
  <c r="Q31" i="6"/>
  <c r="O31" i="10"/>
  <c r="P31" i="10"/>
  <c r="Q31" i="10"/>
  <c r="P31" i="11"/>
  <c r="Q31" i="11"/>
  <c r="R31" i="11"/>
  <c r="K50" i="5"/>
  <c r="Q61" i="5"/>
  <c r="K35" i="5"/>
  <c r="Q12" i="9"/>
  <c r="Q32" i="5"/>
  <c r="K15" i="9"/>
  <c r="K52" i="9"/>
  <c r="Q12" i="7"/>
  <c r="P44" i="7"/>
  <c r="Q46" i="6"/>
  <c r="J52" i="9"/>
  <c r="Q48" i="10"/>
  <c r="AE36" i="9"/>
  <c r="S35" i="9"/>
  <c r="X35" i="9"/>
  <c r="Y35" i="9"/>
  <c r="Z35" i="9"/>
  <c r="L50" i="5"/>
  <c r="R12" i="9"/>
  <c r="L15" i="9"/>
  <c r="L52" i="9"/>
  <c r="L35" i="5"/>
  <c r="O12" i="6"/>
  <c r="Q44" i="7"/>
  <c r="M50" i="5"/>
  <c r="M68" i="5"/>
  <c r="S12" i="9"/>
  <c r="Q15" i="9"/>
  <c r="Q52" i="9"/>
  <c r="M35" i="5"/>
  <c r="P12" i="6"/>
  <c r="O43" i="6"/>
  <c r="O50" i="5"/>
  <c r="O68" i="5"/>
  <c r="R15" i="9"/>
  <c r="R52" i="9"/>
  <c r="O35" i="5"/>
  <c r="X12" i="9"/>
  <c r="P43" i="6"/>
  <c r="Q12" i="6"/>
  <c r="P50" i="5"/>
  <c r="P68" i="5"/>
  <c r="P35" i="5"/>
  <c r="Y12" i="9"/>
  <c r="S15" i="9"/>
  <c r="S52" i="9"/>
  <c r="O12" i="10"/>
  <c r="Q43" i="6"/>
  <c r="Q50" i="5"/>
  <c r="Q68" i="5"/>
  <c r="Z12" i="9"/>
  <c r="X15" i="9"/>
  <c r="Q35" i="5"/>
  <c r="P12" i="10"/>
  <c r="O45" i="10"/>
  <c r="X52" i="9"/>
  <c r="K15" i="11"/>
  <c r="Y15" i="9"/>
  <c r="Y52" i="9"/>
  <c r="Q12" i="10"/>
  <c r="Q45" i="10"/>
  <c r="P45" i="10"/>
  <c r="P15" i="11"/>
  <c r="Q15" i="11"/>
  <c r="R15" i="11"/>
  <c r="V48" i="11"/>
  <c r="W48" i="11"/>
  <c r="K47" i="11"/>
  <c r="Z15" i="9"/>
  <c r="Z52" i="9"/>
  <c r="P12" i="11"/>
  <c r="Q12" i="11"/>
  <c r="P47" i="11"/>
  <c r="Q47" i="11"/>
  <c r="R12" i="11"/>
  <c r="R47" i="11"/>
</calcChain>
</file>

<file path=xl/sharedStrings.xml><?xml version="1.0" encoding="utf-8"?>
<sst xmlns="http://schemas.openxmlformats.org/spreadsheetml/2006/main" count="3260" uniqueCount="461">
  <si>
    <t xml:space="preserve">RECURSOS FEDERALES QUE RECIBEN UNIVERSIDADES E INSTITUCIONES DE EDUCACIÓN MEDIA SUPERIOR Y SUPERIOR </t>
  </si>
  <si>
    <t>La información presentada es acumulada al periodo que se reporta</t>
  </si>
  <si>
    <t>Universidad / Institución</t>
  </si>
  <si>
    <t>Estructura de la Plantilla</t>
  </si>
  <si>
    <t>Categoria</t>
  </si>
  <si>
    <t>Tipo de personal</t>
  </si>
  <si>
    <t>Costo unitario bruto (pesos)</t>
  </si>
  <si>
    <t>Número de palzas</t>
  </si>
  <si>
    <t>Responsabilidad laboral</t>
  </si>
  <si>
    <t>Ubicación</t>
  </si>
  <si>
    <t>Enero</t>
  </si>
  <si>
    <t>Febrero</t>
  </si>
  <si>
    <t>Marzo</t>
  </si>
  <si>
    <t>DESTINO DE LOS RECURSOS FEDERALES QUE RECIBEN UNIVERSIDADES E INSTITUCIONES DE EDUCACIÓN MEDIA SUPERIOR Y SUPERIOR</t>
  </si>
  <si>
    <t>Programas y cumplimiento de metas</t>
  </si>
  <si>
    <t>Fracción I</t>
  </si>
  <si>
    <t>Programa</t>
  </si>
  <si>
    <t>Desglose del gasto corriente de operación</t>
  </si>
  <si>
    <t>Gasto Corriente de Operación</t>
  </si>
  <si>
    <t>Materiales y sSuministros</t>
  </si>
  <si>
    <t>Servicios Generales</t>
  </si>
  <si>
    <t>Otros</t>
  </si>
  <si>
    <t>Total</t>
  </si>
  <si>
    <t>√</t>
  </si>
  <si>
    <t>GRAN TOTAL A MILLONES DE OPESOS</t>
  </si>
  <si>
    <t>EMERO</t>
  </si>
  <si>
    <t>LOS PROGRAMAS A LOS QUE SE DESTINEN LOS RECURSOS FEDERALES
(Millones de pesos)</t>
  </si>
  <si>
    <t>√     √     √</t>
  </si>
  <si>
    <t>R/M</t>
  </si>
  <si>
    <t>SUMAS ACUMULADAS</t>
  </si>
  <si>
    <t>SUMA DEL MES</t>
  </si>
  <si>
    <t>DESTINO DE LOS RECURSOS FEDERALES QUE RECIBEN INIVERSIDADES E INSTITUCIONES DE EDUCACIÓN MEDIA SUPERIOR Y SUPERIOR</t>
  </si>
  <si>
    <t>√     √       √</t>
  </si>
  <si>
    <t>Enero- Oct.</t>
  </si>
  <si>
    <t>SUBSIDIO ORDINARIO</t>
  </si>
  <si>
    <t>FOMES PIFI FIUPEA</t>
  </si>
  <si>
    <t>Octubre</t>
  </si>
  <si>
    <t>Noviembre</t>
  </si>
  <si>
    <t>Diciembre</t>
  </si>
  <si>
    <t>MDP</t>
  </si>
  <si>
    <t>Enero- Nov</t>
  </si>
  <si>
    <t>Enero-Dici</t>
  </si>
  <si>
    <t>Metas alcanzadas                           en este Periodo</t>
  </si>
  <si>
    <t>R.MESUALES</t>
  </si>
  <si>
    <t>RECURSOS ORTOGADOS DSU EN ESTOS PROGRAMAS</t>
  </si>
  <si>
    <t>ENERO</t>
  </si>
  <si>
    <t>FEBRERO</t>
  </si>
  <si>
    <t>MARZO</t>
  </si>
  <si>
    <t>ABRIL</t>
  </si>
  <si>
    <t>MAYO</t>
  </si>
  <si>
    <t>JUNIO</t>
  </si>
  <si>
    <t>JULIO</t>
  </si>
  <si>
    <t>AGOSTO</t>
  </si>
  <si>
    <t>SEPTIEMBRE</t>
  </si>
  <si>
    <t>OCTUBRE</t>
  </si>
  <si>
    <t>NOVIEMBRE</t>
  </si>
  <si>
    <t>DICIEMBRE</t>
  </si>
  <si>
    <t>HOJA DE TRABAJO DE LA INTITUCIÓN</t>
  </si>
  <si>
    <t>PROG.  DE CARRERA DOCENTE UPES</t>
  </si>
  <si>
    <t>MES</t>
  </si>
  <si>
    <t>Programas PEF/2012</t>
  </si>
  <si>
    <t>FRACCION  II LA DEBE DE REALIZAR EL ÁREA DE RECURSOS HUMANOS DE LA IES</t>
  </si>
  <si>
    <t xml:space="preserve"> </t>
  </si>
  <si>
    <t>Ejemplo</t>
  </si>
  <si>
    <t>APARTADO "A"</t>
  </si>
  <si>
    <t>SUELDOS DE PLANTILLA</t>
  </si>
  <si>
    <t>GASTOS</t>
  </si>
  <si>
    <t>%</t>
  </si>
  <si>
    <t>TOTAL</t>
  </si>
  <si>
    <t>MONTO TOTAL ANUAL  DEL SUBSIDIO ORDINARIO, MDP</t>
  </si>
  <si>
    <t>FRACCIÓN</t>
  </si>
  <si>
    <t>II</t>
  </si>
  <si>
    <t>III</t>
  </si>
  <si>
    <t>I</t>
  </si>
  <si>
    <t xml:space="preserve">    </t>
  </si>
  <si>
    <t>EJEMPLO</t>
  </si>
  <si>
    <t>febrero</t>
  </si>
  <si>
    <t>Abril</t>
  </si>
  <si>
    <t xml:space="preserve"> Mayo</t>
  </si>
  <si>
    <t>Junio</t>
  </si>
  <si>
    <t>Julio</t>
  </si>
  <si>
    <t>Agosto</t>
  </si>
  <si>
    <t>Septiembre</t>
  </si>
  <si>
    <t>E     J     E     M     P     L     O</t>
  </si>
  <si>
    <t>Mayo</t>
  </si>
  <si>
    <t xml:space="preserve"> Julio</t>
  </si>
  <si>
    <t>Enero- febrero</t>
  </si>
  <si>
    <t>Enero-Marzo</t>
  </si>
  <si>
    <t>Enero- Abril.</t>
  </si>
  <si>
    <t>Enero- Mayo</t>
  </si>
  <si>
    <t>Enero-Junio</t>
  </si>
  <si>
    <t>julio</t>
  </si>
  <si>
    <t>Enero- Julio.</t>
  </si>
  <si>
    <t>Enero- Agosto</t>
  </si>
  <si>
    <t>Enero-Sept.</t>
  </si>
  <si>
    <t>A</t>
  </si>
  <si>
    <t>A    "Acumulado"</t>
  </si>
  <si>
    <r>
      <t xml:space="preserve">RECURSOS FEDERALAS QUE SE RECIBIERÓN INCLUYENDO SUBSIDIOS EXTRAORDINARIOS, EN EL ARTICULO </t>
    </r>
    <r>
      <rPr>
        <b/>
        <sz val="8"/>
        <rFont val="Arial"/>
        <family val="2"/>
      </rPr>
      <t xml:space="preserve"> 43/2013</t>
    </r>
    <r>
      <rPr>
        <sz val="8"/>
        <rFont val="Arial"/>
        <family val="2"/>
      </rPr>
      <t xml:space="preserve"> PEF DEL PRESENTE EJERCICIO, PRESENTARSE  EN LAS FRACIONES( I , II , III ,IV y V),  ASIMISMO  EL ÓRGANO DE CONTROL INTERNO DE LA INSTITUCIÓN  SERA RESPONZABILIDAD DE INFORMA AL C. RECTOR (A) QUE SEA CORRECTA LA INFORMACIÓN RELATIVA AL DESARROLLO DE ESTE PROGRAMA DE LOS FONDOS DE LOS RECURSOS ASINNADOS PEF 2013. </t>
    </r>
  </si>
  <si>
    <r>
      <rPr>
        <b/>
        <sz val="10"/>
        <color indexed="62"/>
        <rFont val="Arial"/>
        <family val="2"/>
      </rPr>
      <t xml:space="preserve">R/M </t>
    </r>
    <r>
      <rPr>
        <sz val="10"/>
        <rFont val="Arial"/>
        <family val="2"/>
      </rPr>
      <t>=  Recursos Federales Mesuales ( Subsidios Ordinario y Extraordinarios 2013 )</t>
    </r>
  </si>
  <si>
    <t>Carrera Docente</t>
  </si>
  <si>
    <t>PIFI</t>
  </si>
  <si>
    <t>1er</t>
  </si>
  <si>
    <t>2er</t>
  </si>
  <si>
    <t>3er</t>
  </si>
  <si>
    <t>4er</t>
  </si>
  <si>
    <t>U  DE  GUDALAJARA</t>
  </si>
  <si>
    <t>U DE GUDALAJARA</t>
  </si>
  <si>
    <t>ok</t>
  </si>
  <si>
    <t>FONDO ELEVADO A LA CALIDAD</t>
  </si>
  <si>
    <t>OK</t>
  </si>
  <si>
    <t>PRIMER TRIMESTRE 2014</t>
  </si>
  <si>
    <t>SEGUNDO TRIMESTRE 2014</t>
  </si>
  <si>
    <t>TERCER TRIMESTRE 2014</t>
  </si>
  <si>
    <t>CUARTO TRIMESTRE 2014</t>
  </si>
  <si>
    <t xml:space="preserve">  LA IES INICIA EL REGISTRO MESUAL DE LAS APORTACIONES FEDERALES  CANALIZADAS POR DGESU A MILLONES DE PESOS, AUTÓRIZADAS POR  GOBIERNO FEDERAL EJERCICIO 2014. </t>
  </si>
  <si>
    <t>DSU                RECURSOS ENTREGADOS A LA UNIVERSIDAD  DEL 1 DE ENERO AL 31 DE DICIEMBRE DEL 2014</t>
  </si>
  <si>
    <t>REGISTRO SEMIAUTOMATICO DE LOS REGISTROS DE LA IES  POR CONCEPTO  A MILLONES DE PESOS POR MES Y PROGRAMA DEL 2014.</t>
  </si>
  <si>
    <t>En términos del artículo 43, fracción I del Decreto de Presupuesto de Egresos de la Federación para el Ejercicio Fiscal 2014</t>
  </si>
  <si>
    <t>PRIMER TRIMESTRE DEL 2014</t>
  </si>
  <si>
    <t>SEGUNDO TRIMESTRE DEL 2014</t>
  </si>
  <si>
    <t>CUARTO TRIMESTRE DEL  2014</t>
  </si>
  <si>
    <t>FRACCION I PRIMER TRIMESTRE 2014</t>
  </si>
  <si>
    <t>Fracción III  (PRIMER TRIMESTRE  2014)</t>
  </si>
  <si>
    <t>En términos del artículo 43, fracción III, del Decreto de Presupuesto de Egresos de la Federación para el Ejercicio Fiscal 2014</t>
  </si>
  <si>
    <t>Fracción III  (SEGUNDO TRIMESTRE  2014)</t>
  </si>
  <si>
    <t>Enero - Junio 2014</t>
  </si>
  <si>
    <t>Fracción III  (TERCER TRIMESTRE  2014)</t>
  </si>
  <si>
    <t>Enero-Septiembre 2014</t>
  </si>
  <si>
    <t>Fracción III  (CUARTO TRIMESTRE  2014)</t>
  </si>
  <si>
    <t>Enero-diciembre 2014</t>
  </si>
  <si>
    <t>1er. 2014</t>
  </si>
  <si>
    <t>En términos del artículo 43, fracción II del Decreto de Presupuesto de Egresos de la Federación para el Ejercicio Fiscal 2014</t>
  </si>
  <si>
    <t>Costo de la nómina</t>
  </si>
  <si>
    <t>Periodo de Enero-Marzo / 2014</t>
  </si>
  <si>
    <t xml:space="preserve">                                                                                                                               Fracción II     PRIMER TRIMESTRE 2014                                                                                                                                                                                         </t>
  </si>
  <si>
    <t>Costo total de la nómina (Pesos)</t>
  </si>
  <si>
    <t>Acumulado
Enero-Marzo</t>
  </si>
  <si>
    <t>1001H</t>
  </si>
  <si>
    <t>ASIGNATURA</t>
  </si>
  <si>
    <t>PROFESOR DE ASIGNATURA "A"</t>
  </si>
  <si>
    <t>1002H</t>
  </si>
  <si>
    <t>PROFESOR DE ASIGNATURA "B"</t>
  </si>
  <si>
    <t>2001H</t>
  </si>
  <si>
    <t>ACADEMICO</t>
  </si>
  <si>
    <t>PROFESOR DOCENTE ASISTENTE "A"</t>
  </si>
  <si>
    <t>2002H</t>
  </si>
  <si>
    <t>PROFESOR DOCENTE ASISTENTE "B"</t>
  </si>
  <si>
    <t>2003H</t>
  </si>
  <si>
    <t>PROFESOR DOCENTE ASISTENTE "C"</t>
  </si>
  <si>
    <t>2004H</t>
  </si>
  <si>
    <t>PROFESOR DOCENTE ASOCIADO "A"</t>
  </si>
  <si>
    <t>2005H</t>
  </si>
  <si>
    <t>PROFESOR DOCENTE ASOCIADO "B"</t>
  </si>
  <si>
    <t>2006H</t>
  </si>
  <si>
    <t>PROFESOR DOCENTE ASOCIADO "C"</t>
  </si>
  <si>
    <t>2007H</t>
  </si>
  <si>
    <t>PROFESOR DOCENTE TITULAR "A"</t>
  </si>
  <si>
    <t>2008H</t>
  </si>
  <si>
    <t>PROFESOR DOCENTE TITULAR "B"</t>
  </si>
  <si>
    <t>2009H</t>
  </si>
  <si>
    <t>PROFESOR DOCENTE TITULAR "C"</t>
  </si>
  <si>
    <t>PROFESOR INVESTIGADOR ASISTENTE "A"</t>
  </si>
  <si>
    <t>PROFESOR INVESTIGADOR ASISTENTE "B"</t>
  </si>
  <si>
    <t>PROFESOR INVESTIGADOR ASISTENTE "C"</t>
  </si>
  <si>
    <t>PROFESOR INVESTIGADOR ASOCIADO "A"</t>
  </si>
  <si>
    <t>PROFESOR INVESTIGADOR ASOCIADO "B"</t>
  </si>
  <si>
    <t>PROFESOR INVESTIGADOR ASOCIADO "C"</t>
  </si>
  <si>
    <t>PROFESOR INVESTIGADOR TITULAR "A"</t>
  </si>
  <si>
    <t>PROFESOR INVESTIGADOR TITULAR "B"</t>
  </si>
  <si>
    <t>PROFESOR INVESTIGADOR TITULAR "C"</t>
  </si>
  <si>
    <t>3001H</t>
  </si>
  <si>
    <t>TECNICO ACADEMICO ASISTENTE "A"</t>
  </si>
  <si>
    <t>3002H</t>
  </si>
  <si>
    <t>TECNICO ACADEMICO ASISTENTE "B"</t>
  </si>
  <si>
    <t>3003H</t>
  </si>
  <si>
    <t>TECNICO ACADEMICO ASISTENTE "C"</t>
  </si>
  <si>
    <t>3004H</t>
  </si>
  <si>
    <t>TECNICO ACADEMICO ASOCIADO "A"</t>
  </si>
  <si>
    <t>3005H</t>
  </si>
  <si>
    <t>TECNICO ACADEMICO ASOCIADO "B"</t>
  </si>
  <si>
    <t>3006H</t>
  </si>
  <si>
    <t>TECNICO ACADEMICO ASOCIADO "C"</t>
  </si>
  <si>
    <t>3007H</t>
  </si>
  <si>
    <t>TECNICO ACADEMICO TITULAR "A"</t>
  </si>
  <si>
    <t>3008H</t>
  </si>
  <si>
    <t>TECNICO ACADEMICO TITULAR "B"</t>
  </si>
  <si>
    <t>3009H</t>
  </si>
  <si>
    <t>TECNICO ACADEMICO TITULAR "C"</t>
  </si>
  <si>
    <t>Total: ACADEMICO</t>
  </si>
  <si>
    <t>Total: ACADEMICO Y ASIGNATURA</t>
  </si>
  <si>
    <t>E-020</t>
  </si>
  <si>
    <t>ADMVO. CONFIANZA</t>
  </si>
  <si>
    <t>ADMINISTRATIVO DE APOYO</t>
  </si>
  <si>
    <t>E-040</t>
  </si>
  <si>
    <t>ADMTVO. DE COORDINACION</t>
  </si>
  <si>
    <t>E-010</t>
  </si>
  <si>
    <t>AUXILIAR GENERAL</t>
  </si>
  <si>
    <t>E-050</t>
  </si>
  <si>
    <t>JEFE DE APOYO ADMININISTRATIVO</t>
  </si>
  <si>
    <t>E-060</t>
  </si>
  <si>
    <t>JEFE DE APOYO TECNICO</t>
  </si>
  <si>
    <t>E-070</t>
  </si>
  <si>
    <t>JEFE OPERATIVO</t>
  </si>
  <si>
    <t>E-080</t>
  </si>
  <si>
    <t>JEFE OPERATIVO ESPECIALIZADO</t>
  </si>
  <si>
    <t>E-030</t>
  </si>
  <si>
    <t>TECNICO DE COORDINACION</t>
  </si>
  <si>
    <t>AA-A</t>
  </si>
  <si>
    <t>ADMVO. SINDICALIZADO</t>
  </si>
  <si>
    <t>AUXILIAR ADMINISTRATIVO "A"</t>
  </si>
  <si>
    <t>AA-B</t>
  </si>
  <si>
    <t>AUXILIAR ADMINISTRATIVO "B"</t>
  </si>
  <si>
    <t>AA-C</t>
  </si>
  <si>
    <t>AUXILIAR ADMINISTRATIVO "C"</t>
  </si>
  <si>
    <t>AA-D</t>
  </si>
  <si>
    <t>AUXILIAR ADMINISTRATIVO "D"</t>
  </si>
  <si>
    <t>AO-A</t>
  </si>
  <si>
    <t>AUXILIAR OPERATIVO "A"</t>
  </si>
  <si>
    <t>AO-B</t>
  </si>
  <si>
    <t>AUXILIAR OPERATIVO "B"</t>
  </si>
  <si>
    <t>AO-C</t>
  </si>
  <si>
    <t>AUXILIAR OPERATIVO "C"</t>
  </si>
  <si>
    <t>AO-D</t>
  </si>
  <si>
    <t>AUXILIAR OPERATIVO "D"</t>
  </si>
  <si>
    <t>A-190</t>
  </si>
  <si>
    <t>COORDINADOR "B"</t>
  </si>
  <si>
    <t>A-360</t>
  </si>
  <si>
    <t>JEFE DE CONTROL "B"</t>
  </si>
  <si>
    <t>A-170</t>
  </si>
  <si>
    <t>JEFE DE SECCION "B"</t>
  </si>
  <si>
    <t>A-340</t>
  </si>
  <si>
    <t>JEFE DE UNIDAD "A"</t>
  </si>
  <si>
    <t>A-350</t>
  </si>
  <si>
    <t>JEFE DE UNIDAD "B"</t>
  </si>
  <si>
    <t>A-410</t>
  </si>
  <si>
    <t>JEFE DE UNIDAD ADMVA. "B"</t>
  </si>
  <si>
    <t>TA-A</t>
  </si>
  <si>
    <t>TECNICO ADMINISTRATIVO "A"</t>
  </si>
  <si>
    <t>TA-B</t>
  </si>
  <si>
    <t>TECNICO ADMINISTRATIVO "B"</t>
  </si>
  <si>
    <t>TA-C</t>
  </si>
  <si>
    <t>TECNICO ADMINISTRATIVO "C"</t>
  </si>
  <si>
    <t>TA-D</t>
  </si>
  <si>
    <t>TECNICO ADMINISTRATIVO "D"</t>
  </si>
  <si>
    <t>TA-E</t>
  </si>
  <si>
    <t>TECNICO ADMINISTRATIVO "E"</t>
  </si>
  <si>
    <t>TE-A</t>
  </si>
  <si>
    <t>TECNICO ESPECIALIZADO "A"</t>
  </si>
  <si>
    <t>TE-B</t>
  </si>
  <si>
    <t>TECNICO ESPECIALIZADO "B"</t>
  </si>
  <si>
    <t>TE-C</t>
  </si>
  <si>
    <t>TECNICO ESPECIALIZADO "C"</t>
  </si>
  <si>
    <t>TE-D</t>
  </si>
  <si>
    <t>TECNICO ESPECIALIZADO "D"</t>
  </si>
  <si>
    <t>TO-A</t>
  </si>
  <si>
    <t>TECNICO OPERATIVO "A"</t>
  </si>
  <si>
    <t>TO-B</t>
  </si>
  <si>
    <t>TECNICO OPERATIVO "B"</t>
  </si>
  <si>
    <t>TO-C</t>
  </si>
  <si>
    <t>TECNICO OPERATIVO "C"</t>
  </si>
  <si>
    <t>TP-A</t>
  </si>
  <si>
    <t>TECNICO PROFESIONAL "A"</t>
  </si>
  <si>
    <t>TP-B</t>
  </si>
  <si>
    <t>TECNICO PROFESIONAL "B"</t>
  </si>
  <si>
    <t>TP-C</t>
  </si>
  <si>
    <t>TECNICO PROFESIONAL "C"</t>
  </si>
  <si>
    <t>D-053</t>
  </si>
  <si>
    <t>MM Y S</t>
  </si>
  <si>
    <t>ABOGADO GENERAL</t>
  </si>
  <si>
    <t>D-101</t>
  </si>
  <si>
    <t>CONTRALOR DE CENTRO</t>
  </si>
  <si>
    <t>D-052</t>
  </si>
  <si>
    <t>CONTRALOR GENERAL</t>
  </si>
  <si>
    <t>C-060</t>
  </si>
  <si>
    <t>COORDINADOR ACADEMICO DE ESCUELA</t>
  </si>
  <si>
    <t>C-041</t>
  </si>
  <si>
    <t>COORDINADOR DE AREA "A"</t>
  </si>
  <si>
    <t>D-072</t>
  </si>
  <si>
    <t>COORDINADOR DE AREA "B"</t>
  </si>
  <si>
    <t>C-081</t>
  </si>
  <si>
    <t>COORDINADOR DE AREA "C"</t>
  </si>
  <si>
    <t>C-085</t>
  </si>
  <si>
    <t>COORDINADOR DE AREA "D"</t>
  </si>
  <si>
    <t>C-084</t>
  </si>
  <si>
    <t>COORDINADOR DE AREA "E"</t>
  </si>
  <si>
    <t>C-042</t>
  </si>
  <si>
    <t>COORDINADOR DE CARRERA</t>
  </si>
  <si>
    <t>C-071</t>
  </si>
  <si>
    <t>COORDINADOR DE EXTENSION DE ESCUELA</t>
  </si>
  <si>
    <t>D-169</t>
  </si>
  <si>
    <t>COORDINADOR DE GESTION Y ADMINISTRACION</t>
  </si>
  <si>
    <t>C-062</t>
  </si>
  <si>
    <t>COORDINADOR DE MODULO</t>
  </si>
  <si>
    <t>C-082</t>
  </si>
  <si>
    <t>COORDINADOR DE POSTGRADO "B"</t>
  </si>
  <si>
    <t>C-044</t>
  </si>
  <si>
    <t>COORDINADOR DE POSTGRADO "C"</t>
  </si>
  <si>
    <t>D-165</t>
  </si>
  <si>
    <t>COORDINADOR DEL CORPORATIVO DE EMPRESAS</t>
  </si>
  <si>
    <t>D-055</t>
  </si>
  <si>
    <t>COORDINADOR GENERAL</t>
  </si>
  <si>
    <t>D-067</t>
  </si>
  <si>
    <t>DIRECTOR ACADEMICO</t>
  </si>
  <si>
    <t>D-068</t>
  </si>
  <si>
    <t>DIRECTOR ADMINISTRATIVO</t>
  </si>
  <si>
    <t>D-164</t>
  </si>
  <si>
    <t>DIRECTOR BIBLIOTECA PUBLICA DEL EDO.JAL.</t>
  </si>
  <si>
    <t>D-083</t>
  </si>
  <si>
    <t>DIRECTOR DE AREA</t>
  </si>
  <si>
    <t>D-088</t>
  </si>
  <si>
    <t>DIRECTOR DE CENTRO</t>
  </si>
  <si>
    <t>D-063</t>
  </si>
  <si>
    <t>DIRECTOR DE DIVISION</t>
  </si>
  <si>
    <t>D-081</t>
  </si>
  <si>
    <t>DIRECTOR DE ESCUELA</t>
  </si>
  <si>
    <t>D-051</t>
  </si>
  <si>
    <t>DIRECTOR DE FINANZAS</t>
  </si>
  <si>
    <t>D-070</t>
  </si>
  <si>
    <t>DIRECTOR DE INSTITUTO</t>
  </si>
  <si>
    <t>D-069</t>
  </si>
  <si>
    <t>DIRECTOR DE TECNOLOGIAS</t>
  </si>
  <si>
    <t>D-159</t>
  </si>
  <si>
    <t>DIRECTOR FUNDADOR DEL I.DE POL.PUB.Y GOB</t>
  </si>
  <si>
    <t>D-042</t>
  </si>
  <si>
    <t>DIRECTOR GENERAL</t>
  </si>
  <si>
    <t>D-181</t>
  </si>
  <si>
    <t>DIRECTOR OPERADORA</t>
  </si>
  <si>
    <t>D-082</t>
  </si>
  <si>
    <t>JEFE DE DEPARTAMENTO ACADEMICO</t>
  </si>
  <si>
    <t>C-061</t>
  </si>
  <si>
    <t>JEFE DE UNIDAD "C"</t>
  </si>
  <si>
    <t>D-084</t>
  </si>
  <si>
    <t>JEFE DE UNIDAD "D"</t>
  </si>
  <si>
    <t>C-043</t>
  </si>
  <si>
    <t>JEFE DE UNIDAD "D" BIS</t>
  </si>
  <si>
    <t>D-141</t>
  </si>
  <si>
    <t>JEFE DE UNIDAD "E"</t>
  </si>
  <si>
    <t>D-142</t>
  </si>
  <si>
    <t>JEFE DE UNIDAD "F"</t>
  </si>
  <si>
    <t>D-080</t>
  </si>
  <si>
    <t>JEFE DEL INSTITUTO DE GESTION DEL CONOCI</t>
  </si>
  <si>
    <t>D-121</t>
  </si>
  <si>
    <t>OFICIAL MAYOR DE ESCUELA</t>
  </si>
  <si>
    <t>D-122</t>
  </si>
  <si>
    <t>ORIENTADOR EDUCATIVO DE ESCUELA</t>
  </si>
  <si>
    <t>D-041</t>
  </si>
  <si>
    <t>RECTOR DE CENTRO UNIVERSITARIO</t>
  </si>
  <si>
    <t>D-043</t>
  </si>
  <si>
    <t>RECTOR DEL SISTEMA DE UNIVERSIDAD VIRTUA</t>
  </si>
  <si>
    <t>D-010</t>
  </si>
  <si>
    <t>RECTOR GENERAL DE LA UNIVERSIDAD</t>
  </si>
  <si>
    <t>D-061</t>
  </si>
  <si>
    <t>SECRETARIO ACADEMICO</t>
  </si>
  <si>
    <t>D-062</t>
  </si>
  <si>
    <t>SECRETARIO ADMINISTRATIVO</t>
  </si>
  <si>
    <t>D-178</t>
  </si>
  <si>
    <t>SECRETARIO DE COORDINACION DE AREA "D"</t>
  </si>
  <si>
    <t>D-091</t>
  </si>
  <si>
    <t>SECRETARIO DE COORDINACION GENERAL</t>
  </si>
  <si>
    <t>D-060</t>
  </si>
  <si>
    <t>SECRETARIO DE DIRECCION DE FINANZAS</t>
  </si>
  <si>
    <t>D-102</t>
  </si>
  <si>
    <t>SECRETARIO DE DIVISION</t>
  </si>
  <si>
    <t>D-103</t>
  </si>
  <si>
    <t>SECRETARIO DE DIVISION ACADEMICA</t>
  </si>
  <si>
    <t>D-111</t>
  </si>
  <si>
    <t>SECRETARIO DE ESCUELA</t>
  </si>
  <si>
    <t>D-098</t>
  </si>
  <si>
    <t>SECRETARIO DE LA CONTRALORIA GENERAL</t>
  </si>
  <si>
    <t>D-071</t>
  </si>
  <si>
    <t>SECRETARIO DE LA VICERRECTORIA EJECUTIVA</t>
  </si>
  <si>
    <t>D-179</t>
  </si>
  <si>
    <t>SECRETARIO DE VINCULACION Y DES. EMPRESA</t>
  </si>
  <si>
    <t>D-168</t>
  </si>
  <si>
    <t>SECRETARIO DE VINCULACION Y DIF.CULTURAL</t>
  </si>
  <si>
    <t>D-030</t>
  </si>
  <si>
    <t>SECRETARIO GENERAL DE LA UNIVERSIDAD</t>
  </si>
  <si>
    <t>C-032</t>
  </si>
  <si>
    <t>SECRETARIO PART. DE LA SECRETARIA GRAL</t>
  </si>
  <si>
    <t>C-050</t>
  </si>
  <si>
    <t>SECRETARIO PART. DEL RECTOR DE CENTRO</t>
  </si>
  <si>
    <t>C-031</t>
  </si>
  <si>
    <t>SECRETARIO PART. VICERRECTORIA EJECUTIVA</t>
  </si>
  <si>
    <t>D-075</t>
  </si>
  <si>
    <t>SECRETARIO SECRETARIA GENERAL</t>
  </si>
  <si>
    <t>D-095</t>
  </si>
  <si>
    <t>SECRETARIO TECNICO</t>
  </si>
  <si>
    <t>C-009</t>
  </si>
  <si>
    <t>SECRETARIO TECNICO RECTOR GENERAL</t>
  </si>
  <si>
    <t>C-080</t>
  </si>
  <si>
    <t>SECRETARIO TECNICO SECRETARIA GENERAL</t>
  </si>
  <si>
    <t>C-051</t>
  </si>
  <si>
    <t>SRIO. PART. DIR. GRAL. DE SEMS</t>
  </si>
  <si>
    <t>D-182</t>
  </si>
  <si>
    <t>SUB DIRECTOR "A"</t>
  </si>
  <si>
    <t>D-158</t>
  </si>
  <si>
    <t>SUBDIRECTOR DE PRODUCCIONES UNIVERSITARI</t>
  </si>
  <si>
    <t>D-089</t>
  </si>
  <si>
    <t>SUBDIRECTOR REGIONAL DE RADIO</t>
  </si>
  <si>
    <t>D-020</t>
  </si>
  <si>
    <t>VICERRECTOR EJECUTIVO</t>
  </si>
  <si>
    <t>Total:</t>
  </si>
  <si>
    <t>Total General:</t>
  </si>
  <si>
    <t>Enero-Marzo 2014</t>
  </si>
  <si>
    <t>TOTAL MENSUAL</t>
  </si>
  <si>
    <t>TOTAL TRIMESTRE</t>
  </si>
  <si>
    <t>Materiales y Suministros</t>
  </si>
  <si>
    <t>Periodo de Abril-Junio/ 2014</t>
  </si>
  <si>
    <t xml:space="preserve">                                                                                                                               Fracción II     SEGUNDO TRIMESTRE 2014                                                                                                                                                                                         </t>
  </si>
  <si>
    <t>2do. 2014</t>
  </si>
  <si>
    <t>Acumulado
Enero-Junio</t>
  </si>
  <si>
    <t>ANEXO "ÚNICO" QUE FORMA PARTE INTEGRANTE DEL CONVENIO DE APOYO FINANCIERO 2014</t>
  </si>
  <si>
    <t>FRACCION I SEGUNDO TRIMESTRE 2014</t>
  </si>
  <si>
    <t xml:space="preserve"> Octubre</t>
  </si>
  <si>
    <t>Enero- Septiembre 2014</t>
  </si>
  <si>
    <t>Expansión en la Oferta Educactiva en EMS Y S (PROEXOEES)</t>
  </si>
  <si>
    <t>F. Elevar la Calidad de Educación Sup.</t>
  </si>
  <si>
    <t>Fondo para Saneamiento Financiero y la Atención de Problemas Estructurales de las UPE
Modalidad "B" Plantilla</t>
  </si>
  <si>
    <t>Fondo para Elevar la Calidad de Educación Superior</t>
  </si>
  <si>
    <t>SANEAMIENTO FINANCIERO Y ATENCIÓN DE PROBLEMAS ESTRUCTURALES DE LAS UPE</t>
  </si>
  <si>
    <t>MODALIDAD "A" REFORMAS EXTRUCTURALES</t>
  </si>
  <si>
    <t>Fondo para Saneamiento Financiero y la Atención de Problemas Estructurales de las UPE
Modalidad "A" REFORMAS EXTRUCTURALES</t>
  </si>
  <si>
    <t>MODALIDAD "B"PLANTILLA (RECONOCIMIENTO DE PLANTILLA)</t>
  </si>
  <si>
    <t>Fondo para Saneamiento Financiero y la Atención de Problemas Estructurales de las UPE
Modalidad "C" SANEAMIENTO FINANCIERO</t>
  </si>
  <si>
    <t>SANEAMIENTO FINANCIERO Y ATENCIÓN DE PROBLEMAS ESTRUCTURALES DE LAS UPE, MODALIDAD "C" SANEAMIENTO FINANCIERO</t>
  </si>
  <si>
    <t>Fondo para Saneamiento Financiero y la Atención de Problemas Estructurales de la UPE, Modalidad "A" Reformas Estructurales</t>
  </si>
  <si>
    <t xml:space="preserve">Fondo para Saneamiento Financiero y la Atención de Problemas Estructurales de la UPE, Modalidad "B", Plantilla (Reconocimiento de Plantilla)  </t>
  </si>
  <si>
    <t>EXPANSIÓN EN LA OFERTA EDUCATIVA EN EDUCACIÓN MEDIA SUPERIOR Y SUPERIOR (PROEXOEES)</t>
  </si>
  <si>
    <t>FONDO ELEVALAR  LA CALIDAD DE EDUCACIÓN SUPERIOR  UPES (FORMULA CUPIA)</t>
  </si>
  <si>
    <t>MODALIDAD "C" SANEAMIENTO FINANCIERO</t>
  </si>
  <si>
    <t>Subsidio Ordinario</t>
  </si>
  <si>
    <t>Periodo de Julio-Septiembre/ 2014</t>
  </si>
  <si>
    <t xml:space="preserve">                                                                                                                               Fracción II     TERCER TRIMESTRE 2014                                                                                                                                                                                         </t>
  </si>
  <si>
    <t>3er. 2014</t>
  </si>
  <si>
    <t>Acumulado
Enero-Septiembre</t>
  </si>
  <si>
    <t>FRACCION I TERCER TRIMESTRE 2014</t>
  </si>
  <si>
    <t>TOTAL ACUMULADO</t>
  </si>
  <si>
    <t xml:space="preserve">Fondo Concursable de Inversión </t>
  </si>
  <si>
    <t>Infraestructura para la E.M.S.</t>
  </si>
  <si>
    <t>Fonso Concursable de inversión en Infraestructura para la Educación Media Superior</t>
  </si>
  <si>
    <t>FONDO CONCURSABLE DE INVERSIÓN EN INFRAESTRUCTURA PARA LA E.M.S.</t>
  </si>
  <si>
    <t>Careera Docente</t>
  </si>
  <si>
    <t xml:space="preserve">PIFI: PROGRAMA INTEGRAL DE FORTALECIMIENTO INSTITUCIONAL </t>
  </si>
  <si>
    <t>Periodo de Octubre a Diciembre / 2014</t>
  </si>
  <si>
    <t xml:space="preserve">                                                                                                                               Fracción II     CUARTO TRIMESTRE 2014                                                                                                                                                                                         </t>
  </si>
  <si>
    <t>4to. 2014</t>
  </si>
  <si>
    <t>Acumulado
Enero -Diciembre</t>
  </si>
  <si>
    <t>JEFE DE APOYO ADMINISTRATIVO</t>
  </si>
  <si>
    <t>FRACCION I CUARTO TRIMESTRE 2014</t>
  </si>
  <si>
    <t>Programa para el Desarrollo Profesional Docente para el tipo Superior PRODEP (PROMEP)</t>
  </si>
  <si>
    <t>PRODEP: PROGRAMA  DE MEJORAMIENTO AL PROFESORADO PRODEP (ANTES PROMEP)</t>
  </si>
  <si>
    <t>FONDO PROGRAMA DE FORTALECIMIENTO DE LA CALIDAD EN INSTITUCIONES EDUCATIVAS PROFOCIE</t>
  </si>
  <si>
    <t>APARTADO "A"                         IES (2014)</t>
  </si>
  <si>
    <t>Programa de Mejoramiento al Profesorado PRODEP
 (antes PROMEP)</t>
  </si>
  <si>
    <t>Fondo de Fortalecimiento de la Calidad en Instituciones Educativas
PROFOCIE</t>
  </si>
  <si>
    <t>Fondo Programa de Fortalecimiento de la Calidad en Instituciones Educativas PROFOCIE</t>
  </si>
  <si>
    <t xml:space="preserve">Programa Desarrollo Profesional Docente
PRODEP
</t>
  </si>
  <si>
    <t>(1)</t>
  </si>
  <si>
    <t>Nota: (1)</t>
  </si>
  <si>
    <t>Reconocimiento de Plantilla 11´086,982.00  y Carrera docente 27'705,623 entan incluidos en el Anexo  costo de la nómina 4to. Trimestre de 2014</t>
  </si>
  <si>
    <t>En diciembre 2014, por parte de la SEP se radicó al Gobierno del Estado de Jalisco por concepto de subsidio ordinario la cantidad de $299,258,361.01, sin embargo, El gobierno del Estado de Jalisco por un error presupuestal retuvo la cantidad de 1,123,720.00, misma cantidad que no fue radicada a la cuenta Universitaria, la cual a la fecha no ha sido depositada.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</si>
</sst>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0.00_-;\-&quot;$&quot;* #,##0.00_-;_-&quot;$&quot;* &quot;-&quot;??_-;_-@_-"/>
    <numFmt numFmtId="43" formatCode="_-* #,##0.00_-;\-* #,##0.00_-;_-* &quot;-&quot;??_-;_-@_-"/>
    <numFmt numFmtId="164" formatCode="&quot;$&quot;#,##0.00"/>
    <numFmt numFmtId="165" formatCode="_(* #,##0.00_);_(* \(#,##0.00\);_(* &quot;-&quot;??_);_(@_)"/>
    <numFmt numFmtId="166" formatCode="_(* #,##0_);_(* \(#,##0\);_(* &quot;-&quot;_);_(@_)"/>
    <numFmt numFmtId="167" formatCode="_(* #,##0.0_);_(* \(#,##0.0\);_(* &quot;-&quot;?_);_(@_)"/>
    <numFmt numFmtId="168" formatCode="_-* #,##0.00\ _P_t_s_-;\-* #,##0.00\ _P_t_s_-;_-* &quot;-&quot;??\ _P_t_s_-;_-@_-"/>
    <numFmt numFmtId="169" formatCode="_(&quot;$&quot;* #,##0.00_);_(&quot;$&quot;* \(#,##0.00\);_(&quot;$&quot;* &quot;-&quot;??_);_(@_)"/>
    <numFmt numFmtId="170" formatCode="_-* #,##0_-;\-* #,##0_-;_-* &quot;-&quot;??_-;_-@_-"/>
  </numFmts>
  <fonts count="56" x14ac:knownFonts="1">
    <font>
      <sz val="10"/>
      <name val="Arial"/>
    </font>
    <font>
      <sz val="11"/>
      <color theme="1"/>
      <name val="Calibri"/>
      <family val="2"/>
      <scheme val="minor"/>
    </font>
    <font>
      <sz val="11"/>
      <color theme="1"/>
      <name val="Calibri"/>
      <family val="2"/>
      <scheme val="minor"/>
    </font>
    <font>
      <b/>
      <sz val="11"/>
      <name val="Arial"/>
      <family val="2"/>
    </font>
    <font>
      <sz val="11"/>
      <name val="Arial"/>
      <family val="2"/>
    </font>
    <font>
      <b/>
      <sz val="14"/>
      <name val="Arial"/>
      <family val="2"/>
    </font>
    <font>
      <b/>
      <sz val="10"/>
      <color indexed="9"/>
      <name val="Arial"/>
      <family val="2"/>
    </font>
    <font>
      <b/>
      <sz val="10"/>
      <name val="Arial"/>
      <family val="2"/>
    </font>
    <font>
      <sz val="10"/>
      <name val="Arial"/>
      <family val="2"/>
    </font>
    <font>
      <b/>
      <sz val="8.5"/>
      <color indexed="9"/>
      <name val="Arial"/>
      <family val="2"/>
    </font>
    <font>
      <sz val="8"/>
      <name val="Arial"/>
      <family val="2"/>
    </font>
    <font>
      <b/>
      <sz val="8"/>
      <name val="Arial"/>
      <family val="2"/>
    </font>
    <font>
      <sz val="8"/>
      <name val="Calibri"/>
      <family val="2"/>
    </font>
    <font>
      <b/>
      <sz val="8.5"/>
      <name val="Arial"/>
      <family val="2"/>
    </font>
    <font>
      <b/>
      <sz val="10"/>
      <color indexed="62"/>
      <name val="Arial"/>
      <family val="2"/>
    </font>
    <font>
      <b/>
      <sz val="9"/>
      <name val="Arial"/>
      <family val="2"/>
    </font>
    <font>
      <b/>
      <sz val="5"/>
      <name val="Arial"/>
      <family val="2"/>
    </font>
    <font>
      <b/>
      <sz val="20"/>
      <color indexed="9"/>
      <name val="Arial"/>
      <family val="2"/>
    </font>
    <font>
      <b/>
      <sz val="20"/>
      <name val="Arial"/>
      <family val="2"/>
    </font>
    <font>
      <sz val="12"/>
      <name val="Arial"/>
      <family val="2"/>
    </font>
    <font>
      <b/>
      <sz val="12"/>
      <name val="Arial"/>
      <family val="2"/>
    </font>
    <font>
      <b/>
      <sz val="11"/>
      <color theme="3"/>
      <name val="Calibri"/>
      <family val="2"/>
      <scheme val="minor"/>
    </font>
    <font>
      <sz val="8"/>
      <color theme="1"/>
      <name val="Calibri"/>
      <family val="2"/>
      <scheme val="minor"/>
    </font>
    <font>
      <b/>
      <sz val="8"/>
      <color theme="3"/>
      <name val="Calibri"/>
      <family val="2"/>
      <scheme val="minor"/>
    </font>
    <font>
      <sz val="8"/>
      <color theme="1"/>
      <name val="Calibri"/>
      <family val="2"/>
    </font>
    <font>
      <sz val="8"/>
      <name val="Calibri"/>
      <family val="2"/>
      <scheme val="minor"/>
    </font>
    <font>
      <sz val="8"/>
      <color rgb="FFFF0000"/>
      <name val="Arial"/>
      <family val="2"/>
    </font>
    <font>
      <sz val="8"/>
      <color rgb="FFFF0000"/>
      <name val="Calibri"/>
      <family val="2"/>
      <scheme val="minor"/>
    </font>
    <font>
      <b/>
      <sz val="8"/>
      <color theme="3" tint="0.39997558519241921"/>
      <name val="Arial"/>
      <family val="2"/>
    </font>
    <font>
      <sz val="8"/>
      <color theme="3" tint="0.39997558519241921"/>
      <name val="Calibri"/>
      <family val="2"/>
      <scheme val="minor"/>
    </font>
    <font>
      <b/>
      <sz val="8"/>
      <color theme="3"/>
      <name val="Calibri"/>
      <family val="2"/>
    </font>
    <font>
      <sz val="8"/>
      <color theme="1"/>
      <name val="Arial"/>
      <family val="2"/>
    </font>
    <font>
      <sz val="8"/>
      <color theme="3" tint="0.39997558519241921"/>
      <name val="Arial"/>
      <family val="2"/>
    </font>
    <font>
      <sz val="11"/>
      <color theme="1"/>
      <name val="Calibri"/>
      <family val="2"/>
    </font>
    <font>
      <b/>
      <sz val="8"/>
      <color theme="1"/>
      <name val="Calibri"/>
      <family val="2"/>
      <scheme val="minor"/>
    </font>
    <font>
      <b/>
      <sz val="8"/>
      <color rgb="FFFF0000"/>
      <name val="Calibri"/>
      <family val="2"/>
      <scheme val="minor"/>
    </font>
    <font>
      <b/>
      <sz val="8"/>
      <color theme="3" tint="0.39997558519241921"/>
      <name val="Calibri"/>
      <family val="2"/>
      <scheme val="minor"/>
    </font>
    <font>
      <b/>
      <sz val="8.5"/>
      <color theme="1"/>
      <name val="Arial"/>
      <family val="2"/>
    </font>
    <font>
      <sz val="8.5"/>
      <color theme="0"/>
      <name val="Arial"/>
      <family val="2"/>
    </font>
    <font>
      <b/>
      <sz val="6"/>
      <color theme="1"/>
      <name val="Calibri"/>
      <family val="2"/>
      <scheme val="minor"/>
    </font>
    <font>
      <sz val="6"/>
      <color theme="1"/>
      <name val="Calibri"/>
      <family val="2"/>
      <scheme val="minor"/>
    </font>
    <font>
      <b/>
      <sz val="10"/>
      <color theme="0"/>
      <name val="Arial"/>
      <family val="2"/>
    </font>
    <font>
      <sz val="10"/>
      <color theme="0"/>
      <name val="Arial"/>
      <family val="2"/>
    </font>
    <font>
      <b/>
      <sz val="10"/>
      <color theme="1"/>
      <name val="Arial"/>
      <family val="2"/>
    </font>
    <font>
      <b/>
      <sz val="8"/>
      <color theme="1"/>
      <name val="Arial"/>
      <family val="2"/>
    </font>
    <font>
      <sz val="10"/>
      <color rgb="FFFF0000"/>
      <name val="Arial"/>
      <family val="2"/>
    </font>
    <font>
      <b/>
      <sz val="14"/>
      <color theme="1"/>
      <name val="Calibri"/>
      <family val="2"/>
      <scheme val="minor"/>
    </font>
    <font>
      <b/>
      <sz val="12"/>
      <color theme="0"/>
      <name val="Arial"/>
      <family val="2"/>
    </font>
    <font>
      <b/>
      <sz val="8.5"/>
      <color theme="0"/>
      <name val="Arial"/>
      <family val="2"/>
    </font>
    <font>
      <b/>
      <sz val="20"/>
      <color rgb="FFFF0000"/>
      <name val="Arial"/>
      <family val="2"/>
    </font>
    <font>
      <b/>
      <sz val="9"/>
      <color theme="0"/>
      <name val="Arial"/>
      <family val="2"/>
    </font>
    <font>
      <sz val="10"/>
      <name val="Arial"/>
      <family val="2"/>
    </font>
    <font>
      <u/>
      <sz val="10"/>
      <color indexed="12"/>
      <name val="Arial"/>
      <family val="2"/>
    </font>
    <font>
      <sz val="8"/>
      <color theme="0"/>
      <name val="Arial"/>
      <family val="2"/>
    </font>
    <font>
      <sz val="10"/>
      <color theme="3" tint="0.39997558519241921"/>
      <name val="Arial"/>
      <family val="2"/>
    </font>
    <font>
      <b/>
      <sz val="8"/>
      <color theme="3" tint="0.39997558519241921"/>
      <name val="Calibri"/>
      <family val="2"/>
    </font>
  </fonts>
  <fills count="13">
    <fill>
      <patternFill patternType="none"/>
    </fill>
    <fill>
      <patternFill patternType="gray125"/>
    </fill>
    <fill>
      <patternFill patternType="solid">
        <fgColor indexed="21"/>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
      <patternFill patternType="solid">
        <fgColor rgb="FFB2B2B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9"/>
      </bottom>
      <diagonal/>
    </border>
    <border>
      <left/>
      <right/>
      <top style="hair">
        <color indexed="64"/>
      </top>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double">
        <color indexed="64"/>
      </bottom>
      <diagonal/>
    </border>
    <border>
      <left style="medium">
        <color indexed="64"/>
      </left>
      <right/>
      <top/>
      <bottom style="double">
        <color indexed="64"/>
      </bottom>
      <diagonal/>
    </border>
  </borders>
  <cellStyleXfs count="228">
    <xf numFmtId="0" fontId="0" fillId="0" borderId="0"/>
    <xf numFmtId="0" fontId="8" fillId="0" borderId="0"/>
    <xf numFmtId="9" fontId="51"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0" fontId="8" fillId="0" borderId="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166"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51" fillId="0" borderId="0" applyFont="0" applyFill="0" applyBorder="0" applyAlignment="0" applyProtection="0"/>
    <xf numFmtId="0" fontId="8" fillId="0" borderId="0"/>
    <xf numFmtId="168" fontId="8" fillId="0" borderId="0" applyFont="0" applyFill="0" applyBorder="0" applyAlignment="0" applyProtection="0"/>
    <xf numFmtId="0" fontId="8" fillId="0" borderId="0"/>
    <xf numFmtId="43" fontId="1" fillId="0" borderId="0" applyFont="0" applyFill="0" applyBorder="0" applyAlignment="0" applyProtection="0"/>
  </cellStyleXfs>
  <cellXfs count="548">
    <xf numFmtId="0" fontId="0" fillId="0" borderId="0" xfId="0"/>
    <xf numFmtId="0" fontId="7" fillId="0" borderId="0" xfId="0" applyFont="1" applyAlignment="1">
      <alignment wrapText="1"/>
    </xf>
    <xf numFmtId="0" fontId="0" fillId="0" borderId="0" xfId="0" applyAlignment="1"/>
    <xf numFmtId="0" fontId="0" fillId="0" borderId="0" xfId="0" applyBorder="1"/>
    <xf numFmtId="0" fontId="22" fillId="0" borderId="0" xfId="1" applyFont="1" applyBorder="1"/>
    <xf numFmtId="4" fontId="0" fillId="0" borderId="0" xfId="0" applyNumberFormat="1"/>
    <xf numFmtId="0" fontId="23" fillId="0" borderId="0" xfId="1" applyFont="1" applyBorder="1"/>
    <xf numFmtId="0" fontId="22" fillId="0" borderId="0" xfId="1" applyFont="1" applyBorder="1" applyAlignment="1"/>
    <xf numFmtId="0" fontId="10" fillId="0" borderId="0" xfId="0" applyFont="1"/>
    <xf numFmtId="0" fontId="8" fillId="0" borderId="0" xfId="1" applyBorder="1"/>
    <xf numFmtId="0" fontId="22" fillId="0" borderId="0" xfId="1" applyFont="1" applyBorder="1" applyAlignment="1">
      <alignment horizontal="right"/>
    </xf>
    <xf numFmtId="4" fontId="22" fillId="0" borderId="1" xfId="1" applyNumberFormat="1" applyFont="1" applyBorder="1"/>
    <xf numFmtId="4" fontId="22" fillId="0" borderId="2" xfId="1" applyNumberFormat="1" applyFont="1" applyBorder="1"/>
    <xf numFmtId="4" fontId="22" fillId="0" borderId="3" xfId="1" applyNumberFormat="1" applyFont="1" applyBorder="1" applyAlignment="1">
      <alignment horizontal="right" vertical="center"/>
    </xf>
    <xf numFmtId="4" fontId="22" fillId="0" borderId="4" xfId="1" applyNumberFormat="1" applyFont="1" applyBorder="1"/>
    <xf numFmtId="4" fontId="22" fillId="0" borderId="0" xfId="1" applyNumberFormat="1" applyFont="1" applyBorder="1"/>
    <xf numFmtId="4" fontId="10" fillId="0" borderId="0" xfId="1" applyNumberFormat="1" applyFont="1" applyBorder="1"/>
    <xf numFmtId="4" fontId="22" fillId="0" borderId="5" xfId="1" applyNumberFormat="1" applyFont="1" applyBorder="1" applyAlignment="1">
      <alignment horizontal="right" vertical="center"/>
    </xf>
    <xf numFmtId="4" fontId="10" fillId="0" borderId="4" xfId="1" applyNumberFormat="1" applyFont="1" applyBorder="1"/>
    <xf numFmtId="4" fontId="10" fillId="0" borderId="6" xfId="1" applyNumberFormat="1" applyFont="1" applyBorder="1"/>
    <xf numFmtId="4" fontId="10" fillId="0" borderId="7" xfId="1" applyNumberFormat="1" applyFont="1" applyBorder="1"/>
    <xf numFmtId="4" fontId="22" fillId="0" borderId="7" xfId="1" applyNumberFormat="1" applyFont="1" applyBorder="1"/>
    <xf numFmtId="4" fontId="10" fillId="0" borderId="8" xfId="1" applyNumberFormat="1" applyFont="1" applyBorder="1" applyAlignment="1">
      <alignment horizontal="right" vertical="center"/>
    </xf>
    <xf numFmtId="4" fontId="10" fillId="0" borderId="0" xfId="1" applyNumberFormat="1" applyFont="1" applyBorder="1" applyAlignment="1">
      <alignment horizontal="right"/>
    </xf>
    <xf numFmtId="0" fontId="24" fillId="0" borderId="0" xfId="1" applyFont="1" applyBorder="1" applyAlignment="1">
      <alignment horizontal="center" vertical="center"/>
    </xf>
    <xf numFmtId="0" fontId="25" fillId="0" borderId="0" xfId="1" applyFont="1" applyBorder="1" applyAlignment="1">
      <alignment horizontal="right" vertical="center"/>
    </xf>
    <xf numFmtId="3" fontId="22" fillId="0" borderId="0" xfId="1" applyNumberFormat="1" applyFont="1" applyBorder="1"/>
    <xf numFmtId="0" fontId="10" fillId="0" borderId="0" xfId="1" applyFont="1" applyBorder="1"/>
    <xf numFmtId="4" fontId="22" fillId="0" borderId="9" xfId="1" applyNumberFormat="1" applyFont="1" applyBorder="1" applyAlignment="1">
      <alignment horizontal="right" vertical="center"/>
    </xf>
    <xf numFmtId="0" fontId="22" fillId="0" borderId="0" xfId="0" applyFont="1"/>
    <xf numFmtId="0" fontId="21" fillId="0" borderId="0" xfId="0" applyFont="1"/>
    <xf numFmtId="4" fontId="21" fillId="0" borderId="0" xfId="0" applyNumberFormat="1" applyFont="1"/>
    <xf numFmtId="4" fontId="22" fillId="0" borderId="9" xfId="0" applyNumberFormat="1" applyFont="1" applyBorder="1"/>
    <xf numFmtId="4" fontId="10" fillId="0" borderId="0" xfId="0" applyNumberFormat="1" applyFont="1"/>
    <xf numFmtId="0" fontId="26" fillId="0" borderId="0" xfId="0" applyFont="1"/>
    <xf numFmtId="4" fontId="26" fillId="0" borderId="0" xfId="0" applyNumberFormat="1" applyFont="1"/>
    <xf numFmtId="0" fontId="27" fillId="0" borderId="0" xfId="0" applyFont="1"/>
    <xf numFmtId="4" fontId="27" fillId="0" borderId="0" xfId="0" applyNumberFormat="1" applyFont="1"/>
    <xf numFmtId="0" fontId="8" fillId="0" borderId="0" xfId="0" applyFont="1"/>
    <xf numFmtId="4" fontId="10" fillId="0" borderId="0" xfId="0" applyNumberFormat="1" applyFont="1" applyAlignment="1">
      <alignment horizontal="center"/>
    </xf>
    <xf numFmtId="4" fontId="28" fillId="0" borderId="11" xfId="0" applyNumberFormat="1" applyFont="1" applyBorder="1" applyAlignment="1">
      <alignment horizontal="center"/>
    </xf>
    <xf numFmtId="4" fontId="28" fillId="0" borderId="0" xfId="0" applyNumberFormat="1" applyFont="1" applyAlignment="1">
      <alignment horizontal="center"/>
    </xf>
    <xf numFmtId="4" fontId="28" fillId="0" borderId="11" xfId="0" applyNumberFormat="1" applyFont="1" applyBorder="1" applyAlignment="1">
      <alignment horizontal="right"/>
    </xf>
    <xf numFmtId="0" fontId="29" fillId="0" borderId="0" xfId="0" applyFont="1"/>
    <xf numFmtId="4" fontId="29" fillId="0" borderId="0" xfId="0" applyNumberFormat="1" applyFont="1"/>
    <xf numFmtId="4" fontId="29" fillId="0" borderId="0" xfId="0" applyNumberFormat="1" applyFont="1" applyAlignment="1">
      <alignment horizontal="right" vertical="center"/>
    </xf>
    <xf numFmtId="0" fontId="10" fillId="0" borderId="0" xfId="0" applyFont="1" applyBorder="1"/>
    <xf numFmtId="4" fontId="10" fillId="0" borderId="0" xfId="0" applyNumberFormat="1" applyFont="1" applyAlignment="1">
      <alignment horizontal="right" vertical="center"/>
    </xf>
    <xf numFmtId="4" fontId="28" fillId="0" borderId="11" xfId="0" applyNumberFormat="1" applyFont="1" applyBorder="1" applyAlignment="1">
      <alignment horizontal="right" vertical="center"/>
    </xf>
    <xf numFmtId="0" fontId="12" fillId="0" borderId="0" xfId="0" applyFont="1"/>
    <xf numFmtId="4" fontId="30" fillId="0" borderId="0" xfId="0" applyNumberFormat="1" applyFont="1"/>
    <xf numFmtId="0" fontId="9" fillId="4" borderId="0" xfId="0" applyFont="1" applyFill="1" applyBorder="1" applyAlignment="1">
      <alignment horizontal="center" vertical="center"/>
    </xf>
    <xf numFmtId="4" fontId="22" fillId="0" borderId="0" xfId="0" applyNumberFormat="1" applyFont="1" applyBorder="1"/>
    <xf numFmtId="0" fontId="28" fillId="0" borderId="0" xfId="0" applyFont="1" applyAlignment="1">
      <alignment horizontal="right"/>
    </xf>
    <xf numFmtId="4" fontId="10" fillId="5" borderId="11" xfId="0" applyNumberFormat="1" applyFont="1" applyFill="1" applyBorder="1"/>
    <xf numFmtId="4" fontId="31" fillId="5" borderId="11" xfId="0" applyNumberFormat="1" applyFont="1" applyFill="1" applyBorder="1"/>
    <xf numFmtId="4" fontId="31" fillId="5" borderId="11" xfId="0" applyNumberFormat="1" applyFont="1" applyFill="1" applyBorder="1" applyAlignment="1">
      <alignment horizontal="right" vertical="center"/>
    </xf>
    <xf numFmtId="4" fontId="10" fillId="5" borderId="11" xfId="0" applyNumberFormat="1" applyFont="1" applyFill="1" applyBorder="1" applyAlignment="1">
      <alignment horizontal="center"/>
    </xf>
    <xf numFmtId="4" fontId="32" fillId="0" borderId="9" xfId="0" applyNumberFormat="1" applyFont="1" applyBorder="1"/>
    <xf numFmtId="0" fontId="22" fillId="0" borderId="0" xfId="0" applyFont="1" applyBorder="1" applyAlignment="1">
      <alignment horizontal="center"/>
    </xf>
    <xf numFmtId="0" fontId="0" fillId="0" borderId="1" xfId="0" applyBorder="1"/>
    <xf numFmtId="0" fontId="0" fillId="0" borderId="2" xfId="0" applyBorder="1"/>
    <xf numFmtId="0" fontId="0" fillId="0" borderId="3" xfId="0" applyBorder="1"/>
    <xf numFmtId="0" fontId="0" fillId="0" borderId="5" xfId="0" applyBorder="1"/>
    <xf numFmtId="0" fontId="33" fillId="0" borderId="4" xfId="0" applyFont="1" applyBorder="1" applyAlignment="1">
      <alignment horizontal="center" vertical="center"/>
    </xf>
    <xf numFmtId="4" fontId="34" fillId="0" borderId="0" xfId="0" applyNumberFormat="1" applyFont="1" applyBorder="1"/>
    <xf numFmtId="0" fontId="22" fillId="0" borderId="0" xfId="0" applyFont="1" applyBorder="1"/>
    <xf numFmtId="0" fontId="34" fillId="0" borderId="0" xfId="0" applyFont="1" applyBorder="1"/>
    <xf numFmtId="0" fontId="21" fillId="0" borderId="4" xfId="0" applyFont="1" applyBorder="1"/>
    <xf numFmtId="0" fontId="23" fillId="0" borderId="0" xfId="0" applyFont="1" applyBorder="1"/>
    <xf numFmtId="4" fontId="23" fillId="0" borderId="0" xfId="0" applyNumberFormat="1" applyFont="1" applyBorder="1"/>
    <xf numFmtId="0" fontId="0" fillId="0" borderId="4" xfId="0" applyBorder="1"/>
    <xf numFmtId="0" fontId="22" fillId="0" borderId="5" xfId="0" applyFont="1" applyBorder="1"/>
    <xf numFmtId="4" fontId="22" fillId="0" borderId="0" xfId="0" applyNumberFormat="1" applyFont="1" applyBorder="1" applyAlignment="1">
      <alignment horizontal="center" vertical="center"/>
    </xf>
    <xf numFmtId="164" fontId="22" fillId="0" borderId="0" xfId="0" applyNumberFormat="1" applyFont="1" applyBorder="1"/>
    <xf numFmtId="4" fontId="22" fillId="0" borderId="5" xfId="0" applyNumberFormat="1" applyFont="1" applyBorder="1"/>
    <xf numFmtId="4" fontId="35" fillId="0" borderId="0" xfId="0" applyNumberFormat="1" applyFont="1" applyBorder="1"/>
    <xf numFmtId="0" fontId="0" fillId="0" borderId="6" xfId="0" applyBorder="1"/>
    <xf numFmtId="0" fontId="0" fillId="0" borderId="7" xfId="0" applyBorder="1"/>
    <xf numFmtId="0" fontId="10" fillId="0" borderId="0" xfId="0" applyFont="1" applyAlignment="1">
      <alignment vertical="justify"/>
    </xf>
    <xf numFmtId="4" fontId="34" fillId="0" borderId="0" xfId="0" applyNumberFormat="1" applyFont="1" applyBorder="1" applyAlignment="1">
      <alignment vertical="center"/>
    </xf>
    <xf numFmtId="4" fontId="22" fillId="0" borderId="12" xfId="0" applyNumberFormat="1" applyFont="1" applyBorder="1"/>
    <xf numFmtId="0" fontId="33" fillId="0" borderId="4" xfId="0" applyFont="1" applyBorder="1" applyAlignment="1">
      <alignment horizontal="center"/>
    </xf>
    <xf numFmtId="0" fontId="7" fillId="0" borderId="0" xfId="0" applyFont="1" applyBorder="1" applyAlignment="1">
      <alignment horizontal="justify"/>
    </xf>
    <xf numFmtId="0" fontId="34" fillId="0" borderId="0" xfId="1" applyFont="1" applyBorder="1"/>
    <xf numFmtId="0" fontId="34" fillId="0" borderId="0" xfId="1" applyFont="1" applyBorder="1" applyAlignment="1"/>
    <xf numFmtId="0" fontId="34" fillId="0" borderId="0" xfId="1" applyFont="1" applyBorder="1" applyAlignment="1">
      <alignment horizontal="left"/>
    </xf>
    <xf numFmtId="3" fontId="34" fillId="0" borderId="0" xfId="1" applyNumberFormat="1" applyFont="1" applyBorder="1" applyAlignment="1">
      <alignment horizontal="left"/>
    </xf>
    <xf numFmtId="4" fontId="36" fillId="0" borderId="0" xfId="0" applyNumberFormat="1" applyFont="1" applyBorder="1"/>
    <xf numFmtId="0" fontId="15" fillId="4" borderId="13" xfId="0" applyFont="1" applyFill="1" applyBorder="1" applyAlignment="1">
      <alignment vertical="center" wrapText="1"/>
    </xf>
    <xf numFmtId="0" fontId="15" fillId="4" borderId="13"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7" fillId="6" borderId="11" xfId="0" applyFont="1" applyFill="1" applyBorder="1" applyAlignment="1">
      <alignment horizontal="center" vertical="center"/>
    </xf>
    <xf numFmtId="4" fontId="22" fillId="0" borderId="0" xfId="1" applyNumberFormat="1" applyFont="1" applyBorder="1" applyAlignment="1">
      <alignment horizontal="center"/>
    </xf>
    <xf numFmtId="0" fontId="37" fillId="7" borderId="11" xfId="0" applyFont="1" applyFill="1" applyBorder="1" applyAlignment="1">
      <alignment horizontal="center" vertical="center"/>
    </xf>
    <xf numFmtId="0" fontId="13" fillId="8" borderId="11" xfId="0" applyFont="1" applyFill="1" applyBorder="1" applyAlignment="1">
      <alignment horizontal="center" vertical="center"/>
    </xf>
    <xf numFmtId="0" fontId="37" fillId="9" borderId="11" xfId="0" applyFont="1" applyFill="1" applyBorder="1" applyAlignment="1">
      <alignment horizontal="center" vertical="center"/>
    </xf>
    <xf numFmtId="0" fontId="37" fillId="5" borderId="11" xfId="0" applyFont="1" applyFill="1" applyBorder="1" applyAlignment="1">
      <alignment horizontal="center" vertical="center"/>
    </xf>
    <xf numFmtId="0" fontId="23" fillId="0" borderId="14" xfId="0" applyFont="1" applyBorder="1"/>
    <xf numFmtId="0" fontId="22" fillId="0" borderId="15" xfId="0" applyFont="1" applyBorder="1"/>
    <xf numFmtId="4" fontId="34" fillId="0" borderId="16" xfId="0" applyNumberFormat="1" applyFont="1" applyBorder="1"/>
    <xf numFmtId="4" fontId="23" fillId="0" borderId="16" xfId="0" applyNumberFormat="1" applyFont="1" applyBorder="1"/>
    <xf numFmtId="0" fontId="23" fillId="0" borderId="15" xfId="0" applyFont="1" applyBorder="1"/>
    <xf numFmtId="0" fontId="22" fillId="0" borderId="14" xfId="0" applyFont="1" applyBorder="1"/>
    <xf numFmtId="0" fontId="34" fillId="0" borderId="15" xfId="0" applyFont="1" applyBorder="1"/>
    <xf numFmtId="0" fontId="22" fillId="0" borderId="17" xfId="0" applyFont="1" applyBorder="1"/>
    <xf numFmtId="0" fontId="23" fillId="0" borderId="17" xfId="0" applyFont="1" applyBorder="1"/>
    <xf numFmtId="0" fontId="22" fillId="0" borderId="18" xfId="0" applyFont="1" applyBorder="1"/>
    <xf numFmtId="0" fontId="9" fillId="4" borderId="2" xfId="0" applyFont="1" applyFill="1" applyBorder="1" applyAlignment="1">
      <alignment vertical="center" wrapText="1"/>
    </xf>
    <xf numFmtId="0" fontId="38"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0" fillId="0" borderId="8" xfId="0" applyBorder="1"/>
    <xf numFmtId="0" fontId="7" fillId="0" borderId="4" xfId="0" applyFont="1" applyBorder="1" applyAlignment="1">
      <alignment horizontal="center" wrapText="1"/>
    </xf>
    <xf numFmtId="0" fontId="22" fillId="0" borderId="0" xfId="1" applyFont="1" applyBorder="1" applyAlignment="1">
      <alignment horizontal="left"/>
    </xf>
    <xf numFmtId="0" fontId="8" fillId="0" borderId="0" xfId="1" applyBorder="1" applyAlignment="1">
      <alignment horizontal="left"/>
    </xf>
    <xf numFmtId="3" fontId="39" fillId="0" borderId="19" xfId="1" applyNumberFormat="1" applyFont="1" applyBorder="1" applyAlignment="1">
      <alignment horizontal="center" vertical="justify"/>
    </xf>
    <xf numFmtId="4" fontId="10" fillId="0" borderId="7" xfId="1" applyNumberFormat="1" applyFont="1" applyBorder="1" applyAlignment="1">
      <alignment horizontal="center" vertical="center"/>
    </xf>
    <xf numFmtId="4" fontId="22" fillId="4" borderId="7" xfId="1" applyNumberFormat="1" applyFont="1" applyFill="1" applyBorder="1"/>
    <xf numFmtId="4" fontId="10" fillId="4" borderId="7" xfId="1" applyNumberFormat="1" applyFont="1" applyFill="1" applyBorder="1"/>
    <xf numFmtId="0" fontId="11" fillId="0" borderId="11" xfId="0" applyFont="1" applyBorder="1" applyAlignment="1">
      <alignment horizontal="center"/>
    </xf>
    <xf numFmtId="0" fontId="11" fillId="0" borderId="11" xfId="0" applyFont="1" applyBorder="1" applyAlignment="1">
      <alignment horizontal="center" vertical="center"/>
    </xf>
    <xf numFmtId="4" fontId="22" fillId="0" borderId="0" xfId="1" applyNumberFormat="1" applyFont="1" applyBorder="1" applyAlignment="1">
      <alignment horizontal="right" vertical="center"/>
    </xf>
    <xf numFmtId="0" fontId="8" fillId="4" borderId="26" xfId="0" applyFont="1" applyFill="1" applyBorder="1" applyAlignment="1">
      <alignment vertical="center"/>
    </xf>
    <xf numFmtId="0" fontId="7" fillId="4" borderId="27" xfId="0" applyFont="1" applyFill="1" applyBorder="1" applyAlignment="1">
      <alignment vertical="center"/>
    </xf>
    <xf numFmtId="0" fontId="8" fillId="0" borderId="0" xfId="0" applyFont="1" applyAlignment="1">
      <alignment horizontal="center"/>
    </xf>
    <xf numFmtId="0" fontId="8" fillId="0" borderId="0" xfId="0" applyFont="1" applyBorder="1"/>
    <xf numFmtId="4" fontId="0" fillId="0" borderId="0" xfId="0" applyNumberFormat="1" applyAlignment="1">
      <alignment horizontal="center" vertical="center"/>
    </xf>
    <xf numFmtId="0" fontId="19" fillId="0" borderId="0" xfId="0" applyFont="1" applyAlignment="1">
      <alignment horizontal="justify" vertical="top" wrapText="1"/>
    </xf>
    <xf numFmtId="4" fontId="10" fillId="0" borderId="0" xfId="0" applyNumberFormat="1" applyFont="1" applyBorder="1"/>
    <xf numFmtId="0" fontId="8" fillId="0" borderId="21" xfId="0" applyFont="1" applyBorder="1" applyAlignment="1">
      <alignment horizontal="center"/>
    </xf>
    <xf numFmtId="0" fontId="0" fillId="0" borderId="21" xfId="0" applyBorder="1"/>
    <xf numFmtId="10" fontId="10" fillId="0" borderId="0" xfId="0" applyNumberFormat="1" applyFont="1" applyBorder="1"/>
    <xf numFmtId="4" fontId="0" fillId="0" borderId="0" xfId="0" applyNumberFormat="1" applyBorder="1"/>
    <xf numFmtId="0" fontId="8" fillId="0" borderId="0" xfId="0" applyFont="1" applyAlignment="1"/>
    <xf numFmtId="4" fontId="10" fillId="0" borderId="9" xfId="0" applyNumberFormat="1" applyFont="1" applyBorder="1"/>
    <xf numFmtId="0" fontId="8" fillId="0" borderId="0" xfId="0" applyFont="1" applyBorder="1" applyAlignment="1">
      <alignment horizontal="center" vertical="center"/>
    </xf>
    <xf numFmtId="0" fontId="0" fillId="0" borderId="0" xfId="0" applyBorder="1" applyAlignment="1">
      <alignment horizontal="center" vertical="center"/>
    </xf>
    <xf numFmtId="0" fontId="45" fillId="0" borderId="0" xfId="0" applyFont="1" applyAlignment="1">
      <alignment horizontal="right"/>
    </xf>
    <xf numFmtId="0" fontId="35" fillId="0" borderId="0" xfId="0" applyFont="1" applyAlignment="1">
      <alignment horizontal="right"/>
    </xf>
    <xf numFmtId="0" fontId="7" fillId="2" borderId="2" xfId="0" applyFont="1" applyFill="1" applyBorder="1" applyAlignment="1"/>
    <xf numFmtId="0" fontId="7" fillId="4" borderId="0" xfId="0" applyFont="1" applyFill="1" applyBorder="1" applyAlignment="1">
      <alignment horizontal="center" vertical="center"/>
    </xf>
    <xf numFmtId="4" fontId="22" fillId="0" borderId="28" xfId="0" applyNumberFormat="1" applyFont="1" applyBorder="1"/>
    <xf numFmtId="0" fontId="22" fillId="0" borderId="4" xfId="0" applyFont="1" applyBorder="1"/>
    <xf numFmtId="0" fontId="11" fillId="0" borderId="0" xfId="0" applyFont="1" applyBorder="1" applyAlignment="1">
      <alignment horizontal="justify"/>
    </xf>
    <xf numFmtId="4" fontId="25" fillId="0" borderId="0" xfId="0" applyNumberFormat="1" applyFont="1" applyBorder="1"/>
    <xf numFmtId="0" fontId="25" fillId="0" borderId="0" xfId="0" applyFont="1" applyBorder="1"/>
    <xf numFmtId="0" fontId="41" fillId="9" borderId="11"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29" xfId="0" applyFont="1" applyFill="1" applyBorder="1" applyAlignment="1">
      <alignment horizontal="center" vertical="center"/>
    </xf>
    <xf numFmtId="0" fontId="41" fillId="10" borderId="11" xfId="0" applyFont="1" applyFill="1" applyBorder="1" applyAlignment="1">
      <alignment horizontal="center" vertical="center"/>
    </xf>
    <xf numFmtId="0" fontId="41" fillId="11" borderId="11"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29" xfId="0" applyFont="1" applyFill="1" applyBorder="1" applyAlignment="1">
      <alignment horizontal="center" vertical="center"/>
    </xf>
    <xf numFmtId="0" fontId="7" fillId="0" borderId="0" xfId="0" applyFont="1" applyBorder="1" applyAlignment="1">
      <alignment horizontal="center"/>
    </xf>
    <xf numFmtId="0" fontId="7" fillId="0" borderId="0" xfId="0" applyFont="1" applyBorder="1" applyAlignment="1">
      <alignment horizontal="left"/>
    </xf>
    <xf numFmtId="0" fontId="11" fillId="0" borderId="0" xfId="0" applyFont="1" applyBorder="1" applyAlignment="1">
      <alignment horizontal="center" wrapText="1"/>
    </xf>
    <xf numFmtId="0" fontId="10" fillId="0" borderId="9" xfId="0" applyFont="1" applyBorder="1"/>
    <xf numFmtId="0" fontId="22" fillId="0" borderId="9" xfId="0" applyFont="1" applyBorder="1"/>
    <xf numFmtId="4" fontId="27" fillId="0" borderId="5" xfId="0" applyNumberFormat="1" applyFont="1" applyBorder="1"/>
    <xf numFmtId="4" fontId="25" fillId="0" borderId="5" xfId="0" applyNumberFormat="1" applyFont="1" applyBorder="1"/>
    <xf numFmtId="0" fontId="25" fillId="0" borderId="5" xfId="0" applyFont="1" applyBorder="1"/>
    <xf numFmtId="4" fontId="25" fillId="0" borderId="28" xfId="0" applyNumberFormat="1" applyFont="1" applyBorder="1"/>
    <xf numFmtId="10" fontId="0" fillId="0" borderId="0" xfId="2" applyNumberFormat="1" applyFont="1"/>
    <xf numFmtId="0" fontId="0" fillId="0" borderId="0" xfId="0" applyAlignment="1">
      <alignment horizontal="right"/>
    </xf>
    <xf numFmtId="2" fontId="0" fillId="0" borderId="0" xfId="0" applyNumberFormat="1"/>
    <xf numFmtId="0" fontId="0" fillId="0" borderId="0" xfId="0" applyAlignment="1">
      <alignment horizontal="center"/>
    </xf>
    <xf numFmtId="43" fontId="0" fillId="0" borderId="0" xfId="223" applyFont="1"/>
    <xf numFmtId="43" fontId="0" fillId="0" borderId="0" xfId="0" applyNumberFormat="1"/>
    <xf numFmtId="0" fontId="42" fillId="2" borderId="0" xfId="1" applyFont="1" applyFill="1"/>
    <xf numFmtId="3" fontId="42" fillId="2" borderId="0" xfId="1" applyNumberFormat="1" applyFont="1" applyFill="1"/>
    <xf numFmtId="1" fontId="42" fillId="2" borderId="0" xfId="1" applyNumberFormat="1" applyFont="1" applyFill="1"/>
    <xf numFmtId="170" fontId="42" fillId="2" borderId="0" xfId="25" applyNumberFormat="1" applyFont="1" applyFill="1"/>
    <xf numFmtId="41" fontId="42" fillId="2" borderId="10" xfId="1" applyNumberFormat="1" applyFont="1" applyFill="1" applyBorder="1"/>
    <xf numFmtId="0" fontId="42" fillId="2" borderId="10" xfId="1" applyFont="1" applyFill="1" applyBorder="1"/>
    <xf numFmtId="170" fontId="42" fillId="2" borderId="10" xfId="25" applyNumberFormat="1" applyFont="1" applyFill="1" applyBorder="1"/>
    <xf numFmtId="0" fontId="53" fillId="2" borderId="0" xfId="1" applyFont="1" applyFill="1"/>
    <xf numFmtId="0" fontId="42" fillId="2" borderId="0" xfId="1" applyFont="1" applyFill="1" applyAlignment="1">
      <alignment horizontal="right"/>
    </xf>
    <xf numFmtId="0" fontId="42" fillId="2" borderId="0" xfId="1" applyFont="1" applyFill="1" applyBorder="1"/>
    <xf numFmtId="41" fontId="42" fillId="2" borderId="0" xfId="1" applyNumberFormat="1" applyFont="1" applyFill="1"/>
    <xf numFmtId="0" fontId="3" fillId="0" borderId="0" xfId="1" applyFont="1" applyFill="1" applyAlignment="1">
      <alignment vertical="center" wrapText="1"/>
    </xf>
    <xf numFmtId="0" fontId="8" fillId="0" borderId="0" xfId="1"/>
    <xf numFmtId="0" fontId="4" fillId="0" borderId="0" xfId="1" applyFont="1" applyFill="1" applyAlignment="1">
      <alignment horizontal="left" vertical="center" wrapText="1"/>
    </xf>
    <xf numFmtId="0" fontId="4" fillId="0" borderId="0" xfId="1" applyFont="1" applyFill="1" applyAlignment="1">
      <alignment vertical="center"/>
    </xf>
    <xf numFmtId="0" fontId="5" fillId="0" borderId="0" xfId="1" applyFont="1" applyFill="1" applyAlignment="1">
      <alignment vertical="center"/>
    </xf>
    <xf numFmtId="0" fontId="17" fillId="4" borderId="0" xfId="1" applyFont="1" applyFill="1" applyBorder="1" applyAlignment="1">
      <alignment vertical="center" wrapText="1"/>
    </xf>
    <xf numFmtId="0" fontId="17" fillId="5" borderId="0" xfId="1" applyFont="1" applyFill="1" applyBorder="1" applyAlignment="1">
      <alignment vertical="center" wrapText="1"/>
    </xf>
    <xf numFmtId="0" fontId="17" fillId="5" borderId="0" xfId="1" applyFont="1" applyFill="1" applyBorder="1" applyAlignment="1">
      <alignment horizontal="center" vertical="center" wrapText="1"/>
    </xf>
    <xf numFmtId="0" fontId="41" fillId="4" borderId="0"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42" fillId="4" borderId="0" xfId="1" applyFont="1" applyFill="1"/>
    <xf numFmtId="0" fontId="8" fillId="4" borderId="0" xfId="1" applyFill="1"/>
    <xf numFmtId="0" fontId="43" fillId="6" borderId="19" xfId="1" applyFont="1" applyFill="1" applyBorder="1" applyAlignment="1">
      <alignment horizontal="center" vertical="center" wrapText="1"/>
    </xf>
    <xf numFmtId="0" fontId="8" fillId="0" borderId="0" xfId="1" applyFont="1"/>
    <xf numFmtId="0" fontId="10" fillId="0" borderId="0" xfId="1" applyFont="1"/>
    <xf numFmtId="0" fontId="10" fillId="0" borderId="4" xfId="1" applyFont="1" applyBorder="1" applyAlignment="1">
      <alignment horizontal="center" wrapText="1"/>
    </xf>
    <xf numFmtId="3" fontId="8" fillId="3" borderId="0" xfId="1" applyNumberFormat="1" applyFont="1" applyFill="1" applyAlignment="1">
      <alignment horizontal="center" vertical="top"/>
    </xf>
    <xf numFmtId="0" fontId="8" fillId="3" borderId="0" xfId="1" applyFont="1" applyFill="1" applyAlignment="1">
      <alignment vertical="top"/>
    </xf>
    <xf numFmtId="3" fontId="8" fillId="3" borderId="0" xfId="1" applyNumberFormat="1" applyFont="1" applyFill="1" applyAlignment="1">
      <alignment horizontal="left" vertical="top"/>
    </xf>
    <xf numFmtId="3" fontId="8" fillId="3" borderId="0" xfId="1" applyNumberFormat="1" applyFont="1" applyFill="1" applyAlignment="1">
      <alignment horizontal="right" vertical="top"/>
    </xf>
    <xf numFmtId="3" fontId="10" fillId="3" borderId="0" xfId="1" applyNumberFormat="1" applyFont="1" applyFill="1"/>
    <xf numFmtId="3" fontId="8" fillId="3" borderId="0" xfId="1" applyNumberFormat="1" applyFont="1" applyFill="1" applyBorder="1" applyAlignment="1">
      <alignment horizontal="right" vertical="top"/>
    </xf>
    <xf numFmtId="0" fontId="8" fillId="3" borderId="0" xfId="1" applyFont="1" applyFill="1"/>
    <xf numFmtId="3" fontId="8" fillId="3" borderId="0" xfId="1" applyNumberFormat="1" applyFont="1" applyFill="1"/>
    <xf numFmtId="3" fontId="8" fillId="3" borderId="0" xfId="1" applyNumberFormat="1" applyFont="1" applyFill="1" applyBorder="1"/>
    <xf numFmtId="3" fontId="8" fillId="0" borderId="0" xfId="1" applyNumberFormat="1" applyFont="1"/>
    <xf numFmtId="0" fontId="10" fillId="0" borderId="0" xfId="1" applyFont="1" applyBorder="1" applyAlignment="1">
      <alignment horizontal="center" wrapText="1"/>
    </xf>
    <xf numFmtId="0" fontId="5" fillId="0" borderId="0" xfId="1" applyFont="1" applyAlignment="1">
      <alignment horizontal="center" vertical="center" textRotation="255"/>
    </xf>
    <xf numFmtId="0" fontId="8" fillId="0" borderId="10" xfId="1" applyBorder="1"/>
    <xf numFmtId="4" fontId="26" fillId="0" borderId="9" xfId="0" applyNumberFormat="1" applyFont="1" applyBorder="1"/>
    <xf numFmtId="4" fontId="27" fillId="0" borderId="9" xfId="0" applyNumberFormat="1" applyFont="1" applyBorder="1"/>
    <xf numFmtId="0" fontId="3" fillId="0" borderId="0" xfId="1" applyFont="1" applyFill="1" applyAlignment="1">
      <alignment vertical="center" wrapText="1"/>
    </xf>
    <xf numFmtId="0" fontId="4" fillId="0" borderId="0" xfId="1" applyFont="1" applyFill="1" applyAlignment="1">
      <alignment horizontal="left" vertical="center" wrapText="1"/>
    </xf>
    <xf numFmtId="0" fontId="4" fillId="0" borderId="0" xfId="1" applyFont="1" applyFill="1" applyAlignment="1">
      <alignment vertical="center"/>
    </xf>
    <xf numFmtId="0" fontId="5" fillId="0" borderId="0" xfId="1" applyFont="1" applyAlignment="1">
      <alignment horizontal="center" vertical="center" textRotation="255"/>
    </xf>
    <xf numFmtId="43" fontId="10" fillId="0" borderId="0" xfId="0" applyNumberFormat="1" applyFont="1"/>
    <xf numFmtId="0" fontId="43" fillId="6" borderId="11" xfId="1" applyFont="1" applyFill="1" applyBorder="1" applyAlignment="1">
      <alignment horizontal="center" vertical="center" wrapText="1"/>
    </xf>
    <xf numFmtId="41" fontId="42" fillId="2" borderId="0" xfId="1" applyNumberFormat="1" applyFont="1" applyFill="1" applyBorder="1"/>
    <xf numFmtId="43" fontId="8" fillId="0" borderId="0" xfId="1" applyNumberFormat="1"/>
    <xf numFmtId="4" fontId="28" fillId="0" borderId="11" xfId="0" applyNumberFormat="1" applyFont="1" applyFill="1" applyBorder="1" applyAlignment="1">
      <alignment horizontal="right"/>
    </xf>
    <xf numFmtId="4" fontId="10" fillId="5" borderId="11" xfId="0" applyNumberFormat="1" applyFont="1" applyFill="1" applyBorder="1" applyAlignment="1">
      <alignment vertical="center"/>
    </xf>
    <xf numFmtId="4" fontId="10" fillId="0" borderId="0" xfId="0" applyNumberFormat="1" applyFont="1" applyAlignment="1">
      <alignment vertical="center"/>
    </xf>
    <xf numFmtId="4" fontId="31" fillId="5" borderId="11" xfId="0" applyNumberFormat="1" applyFont="1" applyFill="1" applyBorder="1" applyAlignment="1">
      <alignment vertical="center"/>
    </xf>
    <xf numFmtId="4" fontId="10" fillId="0" borderId="0" xfId="0" applyNumberFormat="1" applyFont="1" applyAlignment="1">
      <alignment horizontal="center" vertical="center"/>
    </xf>
    <xf numFmtId="4" fontId="10" fillId="5" borderId="11" xfId="0" applyNumberFormat="1" applyFont="1" applyFill="1" applyBorder="1" applyAlignment="1">
      <alignment horizontal="center" vertical="center"/>
    </xf>
    <xf numFmtId="0" fontId="10" fillId="0" borderId="0" xfId="0" applyFont="1" applyAlignment="1">
      <alignment vertical="center"/>
    </xf>
    <xf numFmtId="0" fontId="40" fillId="0" borderId="19" xfId="1" applyFont="1" applyBorder="1" applyAlignment="1">
      <alignment horizontal="center" vertical="center" wrapText="1"/>
    </xf>
    <xf numFmtId="0" fontId="54" fillId="0" borderId="4" xfId="0" applyFont="1" applyBorder="1"/>
    <xf numFmtId="0" fontId="54" fillId="0" borderId="0" xfId="0" applyFont="1" applyBorder="1"/>
    <xf numFmtId="0" fontId="36" fillId="0" borderId="0" xfId="0" applyFont="1" applyBorder="1"/>
    <xf numFmtId="4" fontId="36" fillId="0" borderId="16" xfId="0" applyNumberFormat="1" applyFont="1" applyBorder="1"/>
    <xf numFmtId="0" fontId="54" fillId="0" borderId="5" xfId="0" applyFont="1" applyBorder="1"/>
    <xf numFmtId="4" fontId="55" fillId="0" borderId="0" xfId="0" applyNumberFormat="1" applyFont="1"/>
    <xf numFmtId="0" fontId="54" fillId="0" borderId="0" xfId="0" applyFont="1"/>
    <xf numFmtId="0" fontId="34" fillId="0" borderId="0" xfId="1" applyFont="1" applyBorder="1" applyAlignment="1">
      <alignment wrapText="1"/>
    </xf>
    <xf numFmtId="0" fontId="34" fillId="0" borderId="0" xfId="1" applyFont="1" applyBorder="1" applyAlignment="1">
      <alignment horizontal="left" wrapText="1"/>
    </xf>
    <xf numFmtId="0" fontId="22" fillId="0" borderId="0" xfId="0" applyFont="1" applyBorder="1" applyAlignment="1">
      <alignment horizontal="center"/>
    </xf>
    <xf numFmtId="0" fontId="11" fillId="0" borderId="0" xfId="0" applyFont="1"/>
    <xf numFmtId="3" fontId="34" fillId="0" borderId="19" xfId="1" applyNumberFormat="1" applyFont="1" applyBorder="1" applyAlignment="1">
      <alignment horizontal="center" vertical="center" wrapText="1"/>
    </xf>
    <xf numFmtId="3" fontId="34" fillId="0" borderId="20" xfId="1" applyNumberFormat="1" applyFont="1" applyFill="1" applyBorder="1" applyAlignment="1">
      <alignment horizontal="center" vertical="center" wrapText="1"/>
    </xf>
    <xf numFmtId="0" fontId="22" fillId="0" borderId="0" xfId="1" applyFont="1" applyBorder="1" applyAlignment="1">
      <alignment wrapText="1"/>
    </xf>
    <xf numFmtId="0" fontId="22" fillId="0" borderId="0" xfId="0" applyFont="1" applyBorder="1" applyAlignment="1">
      <alignment horizontal="center" vertical="justify"/>
    </xf>
    <xf numFmtId="0" fontId="23" fillId="0" borderId="0" xfId="0" applyFont="1" applyBorder="1" applyAlignment="1">
      <alignment vertical="center"/>
    </xf>
    <xf numFmtId="0" fontId="22" fillId="0" borderId="0" xfId="1" applyFont="1" applyBorder="1" applyAlignment="1">
      <alignment vertical="center" wrapText="1"/>
    </xf>
    <xf numFmtId="0" fontId="22" fillId="0" borderId="0" xfId="1" applyFont="1" applyBorder="1" applyAlignment="1">
      <alignment vertical="center"/>
    </xf>
    <xf numFmtId="4" fontId="23" fillId="0" borderId="0" xfId="0" applyNumberFormat="1" applyFont="1" applyBorder="1" applyAlignment="1">
      <alignment vertical="center"/>
    </xf>
    <xf numFmtId="0" fontId="22" fillId="0" borderId="0" xfId="0" applyFont="1" applyBorder="1" applyAlignment="1">
      <alignment vertical="center"/>
    </xf>
    <xf numFmtId="4" fontId="36" fillId="0" borderId="0" xfId="0" applyNumberFormat="1" applyFont="1" applyBorder="1" applyAlignment="1">
      <alignment vertical="center"/>
    </xf>
    <xf numFmtId="4" fontId="22" fillId="0" borderId="9" xfId="0" applyNumberFormat="1" applyFont="1" applyBorder="1" applyAlignment="1">
      <alignment vertical="center"/>
    </xf>
    <xf numFmtId="0" fontId="0" fillId="0" borderId="0" xfId="0" applyBorder="1" applyAlignment="1">
      <alignment vertical="center"/>
    </xf>
    <xf numFmtId="4" fontId="22" fillId="0" borderId="0" xfId="0" applyNumberFormat="1" applyFont="1" applyBorder="1" applyAlignment="1">
      <alignment vertical="center"/>
    </xf>
    <xf numFmtId="164" fontId="0" fillId="0" borderId="0" xfId="0" applyNumberFormat="1"/>
    <xf numFmtId="0" fontId="0" fillId="0" borderId="57" xfId="0" applyBorder="1"/>
    <xf numFmtId="0" fontId="23" fillId="0" borderId="59" xfId="0" applyFont="1" applyBorder="1"/>
    <xf numFmtId="0" fontId="22" fillId="0" borderId="59" xfId="0" applyFont="1" applyBorder="1"/>
    <xf numFmtId="0" fontId="22" fillId="0" borderId="58" xfId="0" applyFont="1" applyBorder="1"/>
    <xf numFmtId="0" fontId="22" fillId="0" borderId="14" xfId="0" applyFont="1" applyBorder="1" applyAlignment="1">
      <alignment horizontal="center"/>
    </xf>
    <xf numFmtId="0" fontId="22" fillId="0" borderId="0" xfId="0" applyFont="1" applyBorder="1" applyAlignment="1">
      <alignment horizontal="center"/>
    </xf>
    <xf numFmtId="0" fontId="25" fillId="0" borderId="0" xfId="0" applyFont="1" applyAlignment="1">
      <alignment wrapText="1"/>
    </xf>
    <xf numFmtId="0" fontId="34" fillId="0" borderId="19" xfId="1" applyFont="1" applyBorder="1" applyAlignment="1">
      <alignment horizontal="center" vertical="center" wrapText="1"/>
    </xf>
    <xf numFmtId="0" fontId="5" fillId="0" borderId="0" xfId="1" applyFont="1" applyAlignment="1">
      <alignment horizontal="center" vertical="center" textRotation="255"/>
    </xf>
    <xf numFmtId="0" fontId="3" fillId="0" borderId="0" xfId="1" applyFont="1" applyFill="1" applyAlignment="1">
      <alignment vertical="center" wrapText="1"/>
    </xf>
    <xf numFmtId="0" fontId="4" fillId="0" borderId="0" xfId="1" applyFont="1" applyFill="1" applyAlignment="1">
      <alignment horizontal="left" vertical="center" wrapText="1"/>
    </xf>
    <xf numFmtId="0" fontId="4" fillId="0" borderId="0" xfId="1" applyFont="1" applyFill="1" applyAlignment="1">
      <alignment vertical="center"/>
    </xf>
    <xf numFmtId="0" fontId="22" fillId="0" borderId="5" xfId="0" applyFont="1" applyBorder="1" applyAlignment="1">
      <alignment horizontal="center"/>
    </xf>
    <xf numFmtId="0" fontId="22" fillId="0" borderId="57" xfId="0" applyFont="1" applyBorder="1"/>
    <xf numFmtId="0" fontId="7" fillId="0" borderId="0" xfId="0" applyFont="1" applyAlignment="1">
      <alignment horizontal="justify" wrapText="1"/>
    </xf>
    <xf numFmtId="0" fontId="7" fillId="0" borderId="0" xfId="0" applyFont="1" applyAlignment="1">
      <alignment horizontal="justify"/>
    </xf>
    <xf numFmtId="0" fontId="5" fillId="0" borderId="0" xfId="0" applyFont="1" applyAlignment="1">
      <alignment horizontal="center"/>
    </xf>
    <xf numFmtId="170" fontId="8" fillId="0" borderId="0" xfId="1" applyNumberFormat="1"/>
    <xf numFmtId="4" fontId="22" fillId="0" borderId="5" xfId="0" applyNumberFormat="1" applyFont="1" applyBorder="1" applyAlignment="1">
      <alignment vertical="center"/>
    </xf>
    <xf numFmtId="0" fontId="0" fillId="0" borderId="4" xfId="0" applyBorder="1" applyAlignment="1">
      <alignment vertical="center"/>
    </xf>
    <xf numFmtId="0" fontId="34" fillId="0" borderId="0" xfId="1" applyFont="1" applyBorder="1" applyAlignment="1">
      <alignment vertical="center" wrapText="1"/>
    </xf>
    <xf numFmtId="0" fontId="0" fillId="0" borderId="0" xfId="0" applyAlignment="1">
      <alignment vertical="center"/>
    </xf>
    <xf numFmtId="0" fontId="10" fillId="0" borderId="0" xfId="0" applyFont="1" applyBorder="1" applyAlignment="1">
      <alignment vertical="center"/>
    </xf>
    <xf numFmtId="0" fontId="0" fillId="0" borderId="5" xfId="0" applyBorder="1" applyAlignment="1">
      <alignment vertical="center"/>
    </xf>
    <xf numFmtId="3" fontId="34" fillId="0" borderId="0" xfId="1" applyNumberFormat="1" applyFont="1" applyBorder="1" applyAlignment="1">
      <alignment horizontal="left" vertical="center" wrapText="1"/>
    </xf>
    <xf numFmtId="0" fontId="34" fillId="0" borderId="0" xfId="1" applyFont="1" applyBorder="1" applyAlignment="1">
      <alignment horizontal="left" vertical="center" wrapText="1"/>
    </xf>
    <xf numFmtId="0" fontId="7" fillId="0" borderId="0" xfId="0" applyFont="1" applyBorder="1" applyAlignment="1">
      <alignment horizontal="justify" vertical="center"/>
    </xf>
    <xf numFmtId="4" fontId="27" fillId="0" borderId="5" xfId="0" applyNumberFormat="1" applyFont="1" applyBorder="1" applyAlignment="1">
      <alignment vertical="center"/>
    </xf>
    <xf numFmtId="0" fontId="8" fillId="0" borderId="21" xfId="0" applyFont="1" applyBorder="1" applyAlignment="1">
      <alignment horizontal="center" vertical="center"/>
    </xf>
    <xf numFmtId="0" fontId="0" fillId="0" borderId="21" xfId="0" applyBorder="1" applyAlignment="1">
      <alignment vertical="center"/>
    </xf>
    <xf numFmtId="4" fontId="25" fillId="0" borderId="5" xfId="0" applyNumberFormat="1" applyFont="1" applyBorder="1" applyAlignment="1">
      <alignment vertical="center"/>
    </xf>
    <xf numFmtId="0" fontId="8" fillId="0" borderId="0" xfId="0" applyFont="1" applyAlignment="1">
      <alignment vertical="center"/>
    </xf>
    <xf numFmtId="4" fontId="34" fillId="0" borderId="0" xfId="1" applyNumberFormat="1" applyFont="1" applyBorder="1" applyAlignment="1">
      <alignment vertical="center" wrapText="1"/>
    </xf>
    <xf numFmtId="4" fontId="0" fillId="0" borderId="0" xfId="0" applyNumberFormat="1" applyAlignment="1">
      <alignment vertical="center"/>
    </xf>
    <xf numFmtId="4" fontId="27" fillId="0" borderId="0" xfId="0" applyNumberFormat="1" applyFont="1" applyBorder="1"/>
    <xf numFmtId="0" fontId="5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4" fontId="22" fillId="0" borderId="60" xfId="0" applyNumberFormat="1" applyFont="1" applyBorder="1"/>
    <xf numFmtId="4" fontId="27" fillId="0" borderId="0" xfId="0" applyNumberFormat="1" applyFont="1" applyBorder="1" applyAlignment="1">
      <alignment vertical="center"/>
    </xf>
    <xf numFmtId="4" fontId="25" fillId="0" borderId="0" xfId="0" applyNumberFormat="1" applyFont="1" applyBorder="1" applyAlignment="1">
      <alignment vertical="center"/>
    </xf>
    <xf numFmtId="0" fontId="7" fillId="0" borderId="0" xfId="0" applyFont="1" applyFill="1" applyBorder="1" applyAlignment="1">
      <alignment horizontal="center" vertical="center"/>
    </xf>
    <xf numFmtId="4" fontId="22" fillId="0" borderId="61" xfId="0" applyNumberFormat="1" applyFont="1" applyBorder="1"/>
    <xf numFmtId="0" fontId="11" fillId="0" borderId="4" xfId="0" applyFont="1" applyBorder="1" applyAlignment="1">
      <alignment horizontal="center" wrapText="1"/>
    </xf>
    <xf numFmtId="4" fontId="10" fillId="0" borderId="0" xfId="0" applyNumberFormat="1" applyFont="1" applyBorder="1" applyAlignment="1">
      <alignment horizontal="center" vertical="justify"/>
    </xf>
    <xf numFmtId="0" fontId="10" fillId="0" borderId="0" xfId="0" applyFont="1" applyBorder="1" applyAlignment="1">
      <alignment horizontal="center" vertical="center"/>
    </xf>
    <xf numFmtId="3" fontId="22" fillId="0" borderId="0" xfId="1" applyNumberFormat="1" applyFont="1" applyBorder="1" applyAlignment="1">
      <alignment vertical="center" wrapText="1"/>
    </xf>
    <xf numFmtId="3" fontId="34" fillId="0" borderId="0" xfId="1" applyNumberFormat="1" applyFont="1" applyBorder="1" applyAlignment="1">
      <alignment horizontal="left" wrapText="1"/>
    </xf>
    <xf numFmtId="2" fontId="22" fillId="0" borderId="0" xfId="0" applyNumberFormat="1" applyFont="1" applyBorder="1" applyAlignment="1">
      <alignment vertical="center"/>
    </xf>
    <xf numFmtId="4" fontId="22" fillId="0" borderId="0" xfId="1" applyNumberFormat="1" applyFont="1" applyFill="1" applyBorder="1"/>
    <xf numFmtId="0" fontId="8" fillId="0" borderId="0" xfId="224"/>
    <xf numFmtId="0" fontId="5" fillId="0" borderId="0" xfId="224" applyFont="1" applyFill="1" applyAlignment="1">
      <alignment vertical="center"/>
    </xf>
    <xf numFmtId="0" fontId="17" fillId="4" borderId="0" xfId="224" applyFont="1" applyFill="1" applyBorder="1" applyAlignment="1">
      <alignment vertical="center" wrapText="1"/>
    </xf>
    <xf numFmtId="0" fontId="17" fillId="5" borderId="0" xfId="224" applyFont="1" applyFill="1" applyBorder="1" applyAlignment="1">
      <alignment vertical="center" wrapText="1"/>
    </xf>
    <xf numFmtId="0" fontId="17" fillId="5" borderId="0" xfId="224" applyFont="1" applyFill="1" applyBorder="1" applyAlignment="1">
      <alignment horizontal="center" vertical="center" wrapText="1"/>
    </xf>
    <xf numFmtId="0" fontId="41" fillId="4" borderId="0" xfId="224" applyFont="1" applyFill="1" applyBorder="1" applyAlignment="1">
      <alignment horizontal="center" vertical="center" wrapText="1"/>
    </xf>
    <xf numFmtId="0" fontId="6" fillId="4" borderId="0" xfId="224" applyFont="1" applyFill="1" applyBorder="1" applyAlignment="1">
      <alignment horizontal="center" vertical="center" wrapText="1"/>
    </xf>
    <xf numFmtId="0" fontId="42" fillId="4" borderId="0" xfId="224" applyFont="1" applyFill="1"/>
    <xf numFmtId="0" fontId="8" fillId="4" borderId="0" xfId="224" applyFill="1"/>
    <xf numFmtId="0" fontId="43" fillId="6" borderId="19" xfId="224" applyFont="1" applyFill="1" applyBorder="1" applyAlignment="1">
      <alignment horizontal="center" vertical="center" wrapText="1"/>
    </xf>
    <xf numFmtId="0" fontId="8" fillId="0" borderId="0" xfId="224" applyFont="1"/>
    <xf numFmtId="0" fontId="10" fillId="0" borderId="0" xfId="224" applyFont="1"/>
    <xf numFmtId="0" fontId="10" fillId="0" borderId="4" xfId="224" applyFont="1" applyBorder="1" applyAlignment="1">
      <alignment horizontal="center" wrapText="1"/>
    </xf>
    <xf numFmtId="3" fontId="8" fillId="3" borderId="0" xfId="224" applyNumberFormat="1" applyFont="1" applyFill="1" applyAlignment="1">
      <alignment horizontal="center" vertical="top"/>
    </xf>
    <xf numFmtId="0" fontId="8" fillId="3" borderId="0" xfId="224" applyFont="1" applyFill="1" applyAlignment="1">
      <alignment vertical="top"/>
    </xf>
    <xf numFmtId="3" fontId="8" fillId="3" borderId="0" xfId="224" applyNumberFormat="1" applyFont="1" applyFill="1" applyAlignment="1">
      <alignment horizontal="left" vertical="top"/>
    </xf>
    <xf numFmtId="3" fontId="8" fillId="3" borderId="0" xfId="224" applyNumberFormat="1" applyFont="1" applyFill="1" applyAlignment="1">
      <alignment horizontal="right" vertical="top"/>
    </xf>
    <xf numFmtId="3" fontId="10" fillId="3" borderId="0" xfId="224" applyNumberFormat="1" applyFont="1" applyFill="1"/>
    <xf numFmtId="3" fontId="8" fillId="3" borderId="0" xfId="224" applyNumberFormat="1" applyFont="1" applyFill="1" applyBorder="1" applyAlignment="1">
      <alignment horizontal="right" vertical="top"/>
    </xf>
    <xf numFmtId="0" fontId="8" fillId="3" borderId="0" xfId="224" applyFont="1" applyFill="1"/>
    <xf numFmtId="3" fontId="8" fillId="3" borderId="0" xfId="224" applyNumberFormat="1" applyFont="1" applyFill="1"/>
    <xf numFmtId="3" fontId="8" fillId="3" borderId="0" xfId="224" applyNumberFormat="1" applyFont="1" applyFill="1" applyBorder="1"/>
    <xf numFmtId="170" fontId="42" fillId="2" borderId="0" xfId="225" applyNumberFormat="1" applyFont="1" applyFill="1"/>
    <xf numFmtId="170" fontId="42" fillId="2" borderId="10" xfId="225" applyNumberFormat="1" applyFont="1" applyFill="1" applyBorder="1"/>
    <xf numFmtId="3" fontId="8" fillId="0" borderId="0" xfId="224" applyNumberFormat="1" applyFont="1"/>
    <xf numFmtId="0" fontId="10" fillId="0" borderId="0" xfId="224" applyFont="1" applyBorder="1" applyAlignment="1">
      <alignment horizontal="center" wrapText="1"/>
    </xf>
    <xf numFmtId="0" fontId="5" fillId="0" borderId="0" xfId="224" applyFont="1" applyAlignment="1">
      <alignment horizontal="center" vertical="center" textRotation="255"/>
    </xf>
    <xf numFmtId="0" fontId="3" fillId="0" borderId="0" xfId="224" applyFont="1" applyFill="1" applyAlignment="1">
      <alignment vertical="center" wrapText="1"/>
    </xf>
    <xf numFmtId="0" fontId="4" fillId="0" borderId="0" xfId="224" applyFont="1" applyFill="1" applyAlignment="1">
      <alignment horizontal="left" vertical="center" wrapText="1"/>
    </xf>
    <xf numFmtId="0" fontId="4" fillId="0" borderId="0" xfId="224" applyFont="1" applyFill="1" applyAlignment="1">
      <alignment vertical="center"/>
    </xf>
    <xf numFmtId="170" fontId="8" fillId="0" borderId="0" xfId="227" applyNumberFormat="1" applyFont="1"/>
    <xf numFmtId="3" fontId="8" fillId="0" borderId="0" xfId="224" applyNumberFormat="1"/>
    <xf numFmtId="43" fontId="8" fillId="0" borderId="0" xfId="223" applyFont="1"/>
    <xf numFmtId="43" fontId="10" fillId="0" borderId="0" xfId="223" applyFont="1"/>
    <xf numFmtId="3" fontId="8" fillId="10" borderId="0" xfId="224" applyNumberFormat="1" applyFont="1" applyFill="1" applyAlignment="1">
      <alignment horizontal="right" vertical="top"/>
    </xf>
    <xf numFmtId="0" fontId="22" fillId="0" borderId="0" xfId="0" quotePrefix="1" applyFont="1" applyBorder="1"/>
    <xf numFmtId="0" fontId="22" fillId="0" borderId="0" xfId="0" quotePrefix="1" applyFont="1" applyBorder="1" applyAlignment="1">
      <alignment horizontal="right"/>
    </xf>
    <xf numFmtId="0" fontId="22" fillId="0" borderId="7" xfId="0" quotePrefix="1" applyFont="1" applyBorder="1" applyAlignment="1">
      <alignment horizontal="right" vertical="center"/>
    </xf>
    <xf numFmtId="0" fontId="10" fillId="0" borderId="0" xfId="0" applyFont="1" applyAlignment="1">
      <alignment horizontal="left"/>
    </xf>
    <xf numFmtId="0" fontId="11" fillId="0" borderId="0" xfId="0" applyFont="1" applyAlignment="1">
      <alignment horizontal="left" vertical="justify"/>
    </xf>
    <xf numFmtId="0" fontId="11" fillId="0" borderId="32" xfId="0" applyFont="1" applyBorder="1" applyAlignment="1">
      <alignment horizontal="left" vertical="justify"/>
    </xf>
    <xf numFmtId="0" fontId="11" fillId="12" borderId="0" xfId="0" applyFont="1" applyFill="1" applyAlignment="1">
      <alignment horizontal="left" vertical="justify"/>
    </xf>
    <xf numFmtId="0" fontId="11" fillId="12" borderId="32" xfId="0" applyFont="1" applyFill="1" applyBorder="1" applyAlignment="1">
      <alignment horizontal="left" vertical="justify"/>
    </xf>
    <xf numFmtId="0" fontId="11" fillId="12" borderId="0" xfId="0" applyFont="1" applyFill="1" applyAlignment="1">
      <alignment horizontal="left"/>
    </xf>
    <xf numFmtId="0" fontId="11" fillId="12" borderId="0" xfId="0" applyFont="1" applyFill="1" applyAlignment="1">
      <alignment horizontal="left" wrapText="1"/>
    </xf>
    <xf numFmtId="0" fontId="11" fillId="12" borderId="32" xfId="0" applyFont="1" applyFill="1" applyBorder="1" applyAlignment="1">
      <alignment horizontal="left" wrapText="1"/>
    </xf>
    <xf numFmtId="3" fontId="44" fillId="12" borderId="24" xfId="1" applyNumberFormat="1" applyFont="1" applyFill="1" applyBorder="1" applyAlignment="1">
      <alignment horizontal="left" wrapText="1"/>
    </xf>
    <xf numFmtId="3" fontId="44" fillId="12" borderId="32" xfId="1" applyNumberFormat="1" applyFont="1" applyFill="1" applyBorder="1" applyAlignment="1">
      <alignment horizontal="left" wrapText="1"/>
    </xf>
    <xf numFmtId="0" fontId="10" fillId="12" borderId="0" xfId="0" applyFont="1" applyFill="1" applyAlignment="1">
      <alignment horizontal="left"/>
    </xf>
    <xf numFmtId="3" fontId="10" fillId="0" borderId="0" xfId="0" applyNumberFormat="1" applyFont="1" applyAlignment="1">
      <alignment horizontal="center" vertical="center" wrapText="1"/>
    </xf>
    <xf numFmtId="3" fontId="10" fillId="0" borderId="32" xfId="0" applyNumberFormat="1" applyFont="1" applyBorder="1" applyAlignment="1">
      <alignment horizontal="center" vertical="center" wrapText="1"/>
    </xf>
    <xf numFmtId="0" fontId="10" fillId="0" borderId="0" xfId="0" applyFont="1" applyAlignment="1">
      <alignment horizontal="center"/>
    </xf>
    <xf numFmtId="0" fontId="10" fillId="0" borderId="32" xfId="0" applyFont="1" applyBorder="1" applyAlignment="1">
      <alignment horizontal="center"/>
    </xf>
    <xf numFmtId="0" fontId="7" fillId="0" borderId="0" xfId="0" applyFont="1" applyAlignment="1">
      <alignment horizontal="center"/>
    </xf>
    <xf numFmtId="0" fontId="7" fillId="11" borderId="23" xfId="0" applyFont="1" applyFill="1" applyBorder="1" applyAlignment="1">
      <alignment horizontal="center" vertical="center"/>
    </xf>
    <xf numFmtId="0" fontId="7" fillId="11" borderId="30" xfId="0" applyFont="1" applyFill="1" applyBorder="1" applyAlignment="1">
      <alignment horizontal="center" vertical="center"/>
    </xf>
    <xf numFmtId="0" fontId="7" fillId="11" borderId="31" xfId="0" applyFont="1" applyFill="1" applyBorder="1" applyAlignment="1">
      <alignment horizontal="center" vertical="center"/>
    </xf>
    <xf numFmtId="0" fontId="18" fillId="0" borderId="0" xfId="0" applyFont="1" applyAlignment="1">
      <alignment horizontal="center"/>
    </xf>
    <xf numFmtId="0" fontId="8" fillId="9" borderId="19" xfId="0" applyFont="1" applyFill="1" applyBorder="1" applyAlignment="1">
      <alignment horizontal="center" vertical="center"/>
    </xf>
    <xf numFmtId="0" fontId="8" fillId="9" borderId="25" xfId="0" applyFont="1" applyFill="1" applyBorder="1" applyAlignment="1">
      <alignment horizontal="center" vertical="center"/>
    </xf>
    <xf numFmtId="0" fontId="46" fillId="5" borderId="23" xfId="1" applyFont="1" applyFill="1" applyBorder="1" applyAlignment="1">
      <alignment horizontal="center"/>
    </xf>
    <xf numFmtId="0" fontId="46" fillId="5" borderId="30" xfId="1" applyFont="1" applyFill="1" applyBorder="1" applyAlignment="1">
      <alignment horizontal="center"/>
    </xf>
    <xf numFmtId="0" fontId="46" fillId="5" borderId="31" xfId="1" applyFont="1" applyFill="1" applyBorder="1" applyAlignment="1">
      <alignment horizontal="center"/>
    </xf>
    <xf numFmtId="4" fontId="22" fillId="0" borderId="0" xfId="1" applyNumberFormat="1" applyFont="1" applyBorder="1" applyAlignment="1">
      <alignment horizontal="center"/>
    </xf>
    <xf numFmtId="0" fontId="11" fillId="9" borderId="23" xfId="0" applyFont="1" applyFill="1" applyBorder="1" applyAlignment="1">
      <alignment horizontal="center" vertical="justify"/>
    </xf>
    <xf numFmtId="0" fontId="11" fillId="9" borderId="31" xfId="0" applyFont="1" applyFill="1" applyBorder="1" applyAlignment="1">
      <alignment horizontal="center" vertical="justify"/>
    </xf>
    <xf numFmtId="0" fontId="22" fillId="0" borderId="37" xfId="0" applyFont="1" applyBorder="1" applyAlignment="1">
      <alignment horizontal="center"/>
    </xf>
    <xf numFmtId="0" fontId="22" fillId="0" borderId="38" xfId="0" applyFont="1" applyBorder="1" applyAlignment="1">
      <alignment horizontal="center"/>
    </xf>
    <xf numFmtId="0" fontId="22" fillId="0" borderId="39" xfId="0" applyFont="1" applyBorder="1" applyAlignment="1">
      <alignment horizontal="center"/>
    </xf>
    <xf numFmtId="0" fontId="22" fillId="0" borderId="40" xfId="0" applyFont="1" applyBorder="1" applyAlignment="1">
      <alignment horizontal="center"/>
    </xf>
    <xf numFmtId="0" fontId="22" fillId="0" borderId="58" xfId="0" applyFont="1" applyBorder="1" applyAlignment="1">
      <alignment horizontal="center"/>
    </xf>
    <xf numFmtId="0" fontId="22" fillId="0" borderId="57" xfId="0" applyFont="1" applyBorder="1" applyAlignment="1">
      <alignment horizontal="center"/>
    </xf>
    <xf numFmtId="0" fontId="22" fillId="0" borderId="48" xfId="0" applyFont="1" applyBorder="1" applyAlignment="1">
      <alignment horizontal="center" vertical="justify"/>
    </xf>
    <xf numFmtId="0" fontId="22" fillId="0" borderId="49" xfId="0" applyFont="1" applyBorder="1" applyAlignment="1">
      <alignment horizontal="center" vertical="justify"/>
    </xf>
    <xf numFmtId="0" fontId="7" fillId="0" borderId="0" xfId="0" applyFont="1" applyFill="1" applyAlignment="1">
      <alignment vertical="center" wrapText="1"/>
    </xf>
    <xf numFmtId="0" fontId="7" fillId="0" borderId="2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Alignment="1">
      <alignment horizontal="left"/>
    </xf>
    <xf numFmtId="0" fontId="0" fillId="0" borderId="0" xfId="0" applyAlignment="1">
      <alignment horizontal="left"/>
    </xf>
    <xf numFmtId="0" fontId="22" fillId="0" borderId="15" xfId="0" applyFont="1" applyBorder="1" applyAlignment="1">
      <alignment horizontal="center"/>
    </xf>
    <xf numFmtId="0" fontId="22" fillId="0" borderId="16" xfId="0" applyFont="1" applyBorder="1" applyAlignment="1">
      <alignment horizontal="center"/>
    </xf>
    <xf numFmtId="0" fontId="10" fillId="0" borderId="0" xfId="0" applyFont="1" applyAlignment="1">
      <alignment vertical="justify"/>
    </xf>
    <xf numFmtId="0" fontId="0" fillId="0" borderId="4" xfId="0" applyBorder="1" applyAlignment="1">
      <alignment horizontal="center"/>
    </xf>
    <xf numFmtId="0" fontId="0" fillId="0" borderId="0" xfId="0" applyBorder="1" applyAlignment="1">
      <alignment horizontal="center"/>
    </xf>
    <xf numFmtId="0" fontId="44" fillId="0" borderId="0" xfId="0" applyFont="1" applyAlignment="1">
      <alignment horizontal="left" vertical="justify"/>
    </xf>
    <xf numFmtId="0" fontId="10" fillId="0" borderId="0" xfId="0" applyFont="1" applyBorder="1" applyAlignment="1">
      <alignment horizontal="center"/>
    </xf>
    <xf numFmtId="0" fontId="22" fillId="0" borderId="14" xfId="0" applyFont="1" applyBorder="1" applyAlignment="1">
      <alignment horizontal="center"/>
    </xf>
    <xf numFmtId="0" fontId="22" fillId="0" borderId="18" xfId="0" applyFont="1" applyBorder="1" applyAlignment="1">
      <alignment horizontal="center"/>
    </xf>
    <xf numFmtId="0" fontId="22" fillId="0" borderId="0" xfId="0" applyFont="1" applyBorder="1" applyAlignment="1">
      <alignment horizontal="center"/>
    </xf>
    <xf numFmtId="0" fontId="8" fillId="0" borderId="7" xfId="0" applyFont="1" applyBorder="1" applyAlignment="1">
      <alignment horizontal="left" wrapText="1"/>
    </xf>
    <xf numFmtId="0" fontId="8" fillId="0" borderId="8" xfId="0" applyFont="1" applyBorder="1" applyAlignment="1">
      <alignment horizontal="left" wrapText="1"/>
    </xf>
    <xf numFmtId="0" fontId="5" fillId="0" borderId="0" xfId="0" applyFont="1" applyFill="1" applyAlignment="1">
      <alignment horizontal="center" vertical="center"/>
    </xf>
    <xf numFmtId="0" fontId="7" fillId="12" borderId="44" xfId="0" applyFont="1" applyFill="1" applyBorder="1" applyAlignment="1">
      <alignment horizontal="center" vertical="center"/>
    </xf>
    <xf numFmtId="0" fontId="41" fillId="11" borderId="45" xfId="0" applyFont="1" applyFill="1" applyBorder="1" applyAlignment="1">
      <alignment horizontal="center" vertical="center" wrapText="1"/>
    </xf>
    <xf numFmtId="0" fontId="41" fillId="11" borderId="46" xfId="0" applyFont="1" applyFill="1" applyBorder="1" applyAlignment="1">
      <alignment horizontal="center" vertical="center" wrapText="1"/>
    </xf>
    <xf numFmtId="0" fontId="41" fillId="11" borderId="47" xfId="0" applyFont="1" applyFill="1" applyBorder="1" applyAlignment="1">
      <alignment horizontal="center" vertical="center" wrapText="1"/>
    </xf>
    <xf numFmtId="0" fontId="7" fillId="12" borderId="36" xfId="0" applyFont="1" applyFill="1" applyBorder="1" applyAlignment="1">
      <alignment horizontal="center" vertical="center"/>
    </xf>
    <xf numFmtId="0" fontId="7" fillId="12" borderId="27" xfId="0" applyFont="1" applyFill="1" applyBorder="1" applyAlignment="1">
      <alignment horizontal="center" vertical="center"/>
    </xf>
    <xf numFmtId="0" fontId="47" fillId="11" borderId="33" xfId="0" applyFont="1" applyFill="1" applyBorder="1" applyAlignment="1">
      <alignment horizontal="center" vertical="center" wrapText="1"/>
    </xf>
    <xf numFmtId="0" fontId="47" fillId="11" borderId="34" xfId="0" applyFont="1" applyFill="1" applyBorder="1" applyAlignment="1">
      <alignment horizontal="center" vertical="center" wrapText="1"/>
    </xf>
    <xf numFmtId="0" fontId="47" fillId="11" borderId="24" xfId="0" applyFont="1" applyFill="1" applyBorder="1" applyAlignment="1">
      <alignment horizontal="center" vertical="center" wrapText="1"/>
    </xf>
    <xf numFmtId="0" fontId="47" fillId="11" borderId="32" xfId="0" applyFont="1" applyFill="1" applyBorder="1" applyAlignment="1">
      <alignment horizontal="center" vertical="center" wrapText="1"/>
    </xf>
    <xf numFmtId="0" fontId="7" fillId="12" borderId="33"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34" xfId="0" applyFont="1" applyFill="1" applyBorder="1" applyAlignment="1">
      <alignment horizontal="center" vertical="center"/>
    </xf>
    <xf numFmtId="0" fontId="48" fillId="11" borderId="41" xfId="0" applyFont="1" applyFill="1" applyBorder="1" applyAlignment="1">
      <alignment horizontal="center" vertical="center" wrapText="1"/>
    </xf>
    <xf numFmtId="0" fontId="48" fillId="11" borderId="42" xfId="0" applyFont="1" applyFill="1" applyBorder="1" applyAlignment="1">
      <alignment horizontal="center" vertical="center" wrapText="1"/>
    </xf>
    <xf numFmtId="0" fontId="48" fillId="11" borderId="43" xfId="0" applyFont="1" applyFill="1" applyBorder="1" applyAlignment="1">
      <alignment horizontal="center" vertical="center" wrapText="1"/>
    </xf>
    <xf numFmtId="0" fontId="47" fillId="11" borderId="44" xfId="0" applyFont="1" applyFill="1" applyBorder="1" applyAlignment="1">
      <alignment horizontal="center" vertical="center" wrapText="1"/>
    </xf>
    <xf numFmtId="0" fontId="47" fillId="11" borderId="20" xfId="0" applyFont="1" applyFill="1" applyBorder="1" applyAlignment="1">
      <alignment horizontal="center" vertical="center" wrapText="1"/>
    </xf>
    <xf numFmtId="0" fontId="41" fillId="11" borderId="33" xfId="0" applyFont="1" applyFill="1" applyBorder="1" applyAlignment="1">
      <alignment horizontal="center" vertical="center" wrapText="1"/>
    </xf>
    <xf numFmtId="0" fontId="41" fillId="11" borderId="24" xfId="0" applyFont="1" applyFill="1" applyBorder="1" applyAlignment="1">
      <alignment horizontal="center" vertical="center" wrapText="1"/>
    </xf>
    <xf numFmtId="0" fontId="41" fillId="11" borderId="22" xfId="0" applyFont="1" applyFill="1" applyBorder="1" applyAlignment="1">
      <alignment horizontal="center" vertical="center" wrapText="1"/>
    </xf>
    <xf numFmtId="0" fontId="16" fillId="0" borderId="34" xfId="0" applyFont="1" applyBorder="1" applyAlignment="1">
      <alignment vertical="center" textRotation="255"/>
    </xf>
    <xf numFmtId="0" fontId="16" fillId="0" borderId="32" xfId="0" applyFont="1" applyBorder="1" applyAlignment="1">
      <alignment vertical="center" textRotation="255"/>
    </xf>
    <xf numFmtId="0" fontId="16" fillId="0" borderId="35" xfId="0" applyFont="1" applyBorder="1" applyAlignment="1">
      <alignment vertical="center" textRotation="255"/>
    </xf>
    <xf numFmtId="0" fontId="47" fillId="11" borderId="2" xfId="0" applyFont="1" applyFill="1" applyBorder="1" applyAlignment="1">
      <alignment horizontal="center" vertical="center" wrapText="1"/>
    </xf>
    <xf numFmtId="0" fontId="47" fillId="11" borderId="3" xfId="0" applyFont="1" applyFill="1" applyBorder="1" applyAlignment="1">
      <alignment horizontal="center" vertical="center" wrapText="1"/>
    </xf>
    <xf numFmtId="0" fontId="47" fillId="11" borderId="0" xfId="0" applyFont="1" applyFill="1" applyBorder="1" applyAlignment="1">
      <alignment horizontal="center" vertical="center" wrapText="1"/>
    </xf>
    <xf numFmtId="0" fontId="47" fillId="11" borderId="5" xfId="0" applyFont="1" applyFill="1" applyBorder="1" applyAlignment="1">
      <alignment horizontal="center" vertical="center" wrapText="1"/>
    </xf>
    <xf numFmtId="0" fontId="47" fillId="11" borderId="7" xfId="0" applyFont="1" applyFill="1" applyBorder="1" applyAlignment="1">
      <alignment horizontal="center" vertical="center" wrapText="1"/>
    </xf>
    <xf numFmtId="0" fontId="47" fillId="11" borderId="8" xfId="0" applyFont="1" applyFill="1" applyBorder="1" applyAlignment="1">
      <alignment horizontal="center" vertical="center" wrapText="1"/>
    </xf>
    <xf numFmtId="0" fontId="5" fillId="0" borderId="0" xfId="1" applyFont="1" applyFill="1" applyAlignment="1">
      <alignment horizontal="center" vertical="center"/>
    </xf>
    <xf numFmtId="0" fontId="3" fillId="0" borderId="0" xfId="1" applyFont="1" applyFill="1" applyAlignment="1">
      <alignment vertical="center" wrapText="1"/>
    </xf>
    <xf numFmtId="0" fontId="3" fillId="0" borderId="0" xfId="1" applyFont="1" applyFill="1" applyAlignment="1">
      <alignment horizontal="left" vertical="center" wrapText="1"/>
    </xf>
    <xf numFmtId="0" fontId="4" fillId="0" borderId="0" xfId="1" applyFont="1" applyFill="1" applyAlignment="1">
      <alignment horizontal="left" vertical="center" wrapText="1"/>
    </xf>
    <xf numFmtId="0" fontId="3" fillId="0" borderId="0" xfId="1" applyFont="1" applyFill="1" applyAlignment="1">
      <alignment vertical="center"/>
    </xf>
    <xf numFmtId="0" fontId="4" fillId="0" borderId="0" xfId="1" applyFont="1" applyFill="1" applyAlignment="1">
      <alignment vertical="center"/>
    </xf>
    <xf numFmtId="0" fontId="41" fillId="11" borderId="11" xfId="1" applyFont="1" applyFill="1" applyBorder="1" applyAlignment="1">
      <alignment horizontal="center" vertical="center" wrapText="1"/>
    </xf>
    <xf numFmtId="0" fontId="5" fillId="0" borderId="0" xfId="1" applyFont="1" applyAlignment="1">
      <alignment horizontal="center" vertical="center" textRotation="255"/>
    </xf>
    <xf numFmtId="0" fontId="49" fillId="0" borderId="23" xfId="1" applyFont="1" applyBorder="1" applyAlignment="1">
      <alignment horizontal="center"/>
    </xf>
    <xf numFmtId="0" fontId="49" fillId="0" borderId="30" xfId="1" applyFont="1" applyBorder="1" applyAlignment="1">
      <alignment horizontal="center"/>
    </xf>
    <xf numFmtId="0" fontId="49" fillId="0" borderId="31" xfId="1" applyFont="1" applyBorder="1" applyAlignment="1">
      <alignment horizontal="center"/>
    </xf>
    <xf numFmtId="0" fontId="42" fillId="2" borderId="10" xfId="1" applyFont="1" applyFill="1" applyBorder="1" applyAlignment="1">
      <alignment horizontal="left"/>
    </xf>
    <xf numFmtId="0" fontId="41" fillId="11" borderId="19" xfId="1" applyFont="1" applyFill="1" applyBorder="1" applyAlignment="1">
      <alignment horizontal="center" vertical="center" wrapText="1"/>
    </xf>
    <xf numFmtId="0" fontId="41" fillId="11" borderId="20" xfId="1" applyFont="1" applyFill="1" applyBorder="1" applyAlignment="1">
      <alignment horizontal="center" vertical="center" wrapText="1"/>
    </xf>
    <xf numFmtId="0" fontId="18" fillId="5" borderId="23" xfId="1" applyFont="1" applyFill="1" applyBorder="1" applyAlignment="1">
      <alignment horizontal="center" vertical="center" wrapText="1"/>
    </xf>
    <xf numFmtId="0" fontId="18" fillId="5" borderId="30" xfId="1" applyFont="1" applyFill="1" applyBorder="1" applyAlignment="1">
      <alignment horizontal="center" vertical="center" wrapText="1"/>
    </xf>
    <xf numFmtId="0" fontId="18" fillId="5" borderId="31" xfId="1" applyFont="1" applyFill="1" applyBorder="1" applyAlignment="1">
      <alignment horizontal="center" vertical="center" wrapText="1"/>
    </xf>
    <xf numFmtId="0" fontId="41" fillId="11" borderId="16" xfId="1" applyFont="1" applyFill="1" applyBorder="1" applyAlignment="1">
      <alignment horizontal="center" vertical="center" wrapText="1"/>
    </xf>
    <xf numFmtId="0" fontId="41" fillId="11" borderId="50" xfId="1" applyFont="1" applyFill="1" applyBorder="1" applyAlignment="1">
      <alignment horizontal="center" vertical="center" wrapText="1"/>
    </xf>
    <xf numFmtId="0" fontId="41" fillId="11" borderId="23" xfId="1" applyFont="1" applyFill="1" applyBorder="1" applyAlignment="1">
      <alignment horizontal="center" vertical="center" wrapText="1"/>
    </xf>
    <xf numFmtId="0" fontId="41" fillId="11" borderId="30" xfId="1" applyFont="1" applyFill="1" applyBorder="1" applyAlignment="1">
      <alignment horizontal="center" vertical="center" wrapText="1"/>
    </xf>
    <xf numFmtId="0" fontId="41" fillId="11" borderId="31" xfId="1" applyFont="1" applyFill="1" applyBorder="1" applyAlignment="1">
      <alignment horizontal="center" vertical="center" wrapText="1"/>
    </xf>
    <xf numFmtId="0" fontId="41" fillId="11" borderId="21" xfId="1" applyFont="1" applyFill="1" applyBorder="1" applyAlignment="1">
      <alignment horizontal="center" vertical="center" wrapText="1"/>
    </xf>
    <xf numFmtId="0" fontId="41" fillId="11" borderId="11" xfId="224" applyFont="1" applyFill="1" applyBorder="1" applyAlignment="1">
      <alignment horizontal="center" vertical="center" wrapText="1"/>
    </xf>
    <xf numFmtId="0" fontId="5" fillId="0" borderId="0" xfId="224" applyFont="1" applyAlignment="1">
      <alignment horizontal="center" vertical="center" textRotation="255"/>
    </xf>
    <xf numFmtId="0" fontId="49" fillId="0" borderId="23" xfId="224" applyFont="1" applyBorder="1" applyAlignment="1">
      <alignment horizontal="center"/>
    </xf>
    <xf numFmtId="0" fontId="49" fillId="0" borderId="30" xfId="224" applyFont="1" applyBorder="1" applyAlignment="1">
      <alignment horizontal="center"/>
    </xf>
    <xf numFmtId="0" fontId="49" fillId="0" borderId="31" xfId="224" applyFont="1" applyBorder="1" applyAlignment="1">
      <alignment horizontal="center"/>
    </xf>
    <xf numFmtId="0" fontId="41" fillId="11" borderId="19" xfId="224" applyFont="1" applyFill="1" applyBorder="1" applyAlignment="1">
      <alignment horizontal="center" vertical="center" wrapText="1"/>
    </xf>
    <xf numFmtId="0" fontId="41" fillId="11" borderId="20" xfId="224" applyFont="1" applyFill="1" applyBorder="1" applyAlignment="1">
      <alignment horizontal="center" vertical="center" wrapText="1"/>
    </xf>
    <xf numFmtId="0" fontId="18" fillId="5" borderId="23" xfId="224" applyFont="1" applyFill="1" applyBorder="1" applyAlignment="1">
      <alignment horizontal="center" vertical="center" wrapText="1"/>
    </xf>
    <xf numFmtId="0" fontId="18" fillId="5" borderId="30" xfId="224" applyFont="1" applyFill="1" applyBorder="1" applyAlignment="1">
      <alignment horizontal="center" vertical="center" wrapText="1"/>
    </xf>
    <xf numFmtId="0" fontId="18" fillId="5" borderId="31" xfId="224" applyFont="1" applyFill="1" applyBorder="1" applyAlignment="1">
      <alignment horizontal="center" vertical="center" wrapText="1"/>
    </xf>
    <xf numFmtId="0" fontId="41" fillId="11" borderId="16" xfId="224" applyFont="1" applyFill="1" applyBorder="1" applyAlignment="1">
      <alignment horizontal="center" vertical="center" wrapText="1"/>
    </xf>
    <xf numFmtId="0" fontId="41" fillId="11" borderId="50" xfId="224" applyFont="1" applyFill="1" applyBorder="1" applyAlignment="1">
      <alignment horizontal="center" vertical="center" wrapText="1"/>
    </xf>
    <xf numFmtId="0" fontId="41" fillId="11" borderId="23" xfId="224" applyFont="1" applyFill="1" applyBorder="1" applyAlignment="1">
      <alignment horizontal="center" vertical="center" wrapText="1"/>
    </xf>
    <xf numFmtId="0" fontId="41" fillId="11" borderId="30" xfId="224" applyFont="1" applyFill="1" applyBorder="1" applyAlignment="1">
      <alignment horizontal="center" vertical="center" wrapText="1"/>
    </xf>
    <xf numFmtId="0" fontId="41" fillId="11" borderId="31" xfId="224" applyFont="1" applyFill="1" applyBorder="1" applyAlignment="1">
      <alignment horizontal="center" vertical="center" wrapText="1"/>
    </xf>
    <xf numFmtId="0" fontId="5" fillId="0" borderId="0" xfId="224" applyFont="1" applyFill="1" applyAlignment="1">
      <alignment horizontal="center" vertical="center"/>
    </xf>
    <xf numFmtId="0" fontId="3" fillId="0" borderId="0" xfId="224" applyFont="1" applyFill="1" applyAlignment="1">
      <alignment vertical="center" wrapText="1"/>
    </xf>
    <xf numFmtId="0" fontId="3" fillId="0" borderId="0" xfId="224" applyFont="1" applyFill="1" applyAlignment="1">
      <alignment horizontal="left" vertical="center" wrapText="1"/>
    </xf>
    <xf numFmtId="0" fontId="4" fillId="0" borderId="0" xfId="224" applyFont="1" applyFill="1" applyAlignment="1">
      <alignment horizontal="left" vertical="center" wrapText="1"/>
    </xf>
    <xf numFmtId="0" fontId="3" fillId="0" borderId="0" xfId="224" applyFont="1" applyFill="1" applyAlignment="1">
      <alignment vertical="center"/>
    </xf>
    <xf numFmtId="0" fontId="4" fillId="0" borderId="0" xfId="224" applyFont="1" applyFill="1" applyAlignment="1">
      <alignment vertical="center"/>
    </xf>
    <xf numFmtId="0" fontId="5" fillId="0" borderId="0" xfId="0" applyFont="1" applyAlignment="1">
      <alignment horizontal="center"/>
    </xf>
    <xf numFmtId="0" fontId="13" fillId="9" borderId="45" xfId="0" applyFont="1" applyFill="1" applyBorder="1" applyAlignment="1">
      <alignment horizontal="center" vertical="center" wrapText="1"/>
    </xf>
    <xf numFmtId="0" fontId="13" fillId="9" borderId="46" xfId="0" applyFont="1" applyFill="1" applyBorder="1" applyAlignment="1">
      <alignment horizontal="center" vertical="center" wrapText="1"/>
    </xf>
    <xf numFmtId="0" fontId="13" fillId="9" borderId="47"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50" fillId="11" borderId="33" xfId="0" applyFont="1" applyFill="1" applyBorder="1" applyAlignment="1">
      <alignment horizontal="center" vertical="center" wrapText="1"/>
    </xf>
    <xf numFmtId="0" fontId="50" fillId="11" borderId="2" xfId="0" applyFont="1" applyFill="1" applyBorder="1" applyAlignment="1">
      <alignment horizontal="center" vertical="center" wrapText="1"/>
    </xf>
    <xf numFmtId="0" fontId="50" fillId="11" borderId="3" xfId="0" applyFont="1" applyFill="1" applyBorder="1" applyAlignment="1">
      <alignment horizontal="center" vertical="center" wrapText="1"/>
    </xf>
    <xf numFmtId="0" fontId="50" fillId="11" borderId="22" xfId="0" applyFont="1" applyFill="1" applyBorder="1" applyAlignment="1">
      <alignment horizontal="center" vertical="center" wrapText="1"/>
    </xf>
    <xf numFmtId="0" fontId="50" fillId="11" borderId="10" xfId="0" applyFont="1" applyFill="1" applyBorder="1" applyAlignment="1">
      <alignment horizontal="center" vertical="center" wrapText="1"/>
    </xf>
    <xf numFmtId="0" fontId="50" fillId="11" borderId="53" xfId="0" applyFont="1" applyFill="1" applyBorder="1" applyAlignment="1">
      <alignment horizontal="center" vertical="center" wrapText="1"/>
    </xf>
    <xf numFmtId="0" fontId="41" fillId="11" borderId="41" xfId="0" applyFont="1" applyFill="1" applyBorder="1" applyAlignment="1">
      <alignment horizontal="center"/>
    </xf>
    <xf numFmtId="0" fontId="41" fillId="11" borderId="42" xfId="0" applyFont="1" applyFill="1" applyBorder="1" applyAlignment="1">
      <alignment horizontal="center"/>
    </xf>
    <xf numFmtId="0" fontId="41" fillId="11" borderId="43" xfId="0" applyFont="1" applyFill="1" applyBorder="1" applyAlignment="1">
      <alignment horizontal="center"/>
    </xf>
    <xf numFmtId="0" fontId="15" fillId="9" borderId="23"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9" borderId="31" xfId="0" applyFont="1" applyFill="1" applyBorder="1" applyAlignment="1">
      <alignment horizontal="center" vertical="center" wrapText="1"/>
    </xf>
    <xf numFmtId="0" fontId="7" fillId="0" borderId="0" xfId="0" applyFont="1" applyAlignment="1">
      <alignment horizontal="justify" wrapText="1"/>
    </xf>
    <xf numFmtId="0" fontId="7" fillId="0" borderId="0" xfId="0" applyFont="1" applyAlignment="1">
      <alignment horizontal="justify"/>
    </xf>
    <xf numFmtId="0" fontId="8" fillId="0" borderId="23" xfId="0" applyFont="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4" fontId="0" fillId="0" borderId="24" xfId="0" applyNumberFormat="1" applyBorder="1" applyAlignment="1">
      <alignment horizontal="center" vertical="center"/>
    </xf>
    <xf numFmtId="0" fontId="0" fillId="0" borderId="24" xfId="0" applyBorder="1" applyAlignment="1">
      <alignment horizontal="center" vertical="center"/>
    </xf>
    <xf numFmtId="4" fontId="10" fillId="0" borderId="19" xfId="0" applyNumberFormat="1" applyFont="1" applyBorder="1" applyAlignment="1">
      <alignment horizontal="center" vertical="justify"/>
    </xf>
    <xf numFmtId="4" fontId="10" fillId="0" borderId="20" xfId="0" applyNumberFormat="1" applyFont="1" applyBorder="1" applyAlignment="1">
      <alignment horizontal="center" vertical="justify"/>
    </xf>
    <xf numFmtId="4" fontId="10" fillId="0" borderId="25" xfId="0" applyNumberFormat="1" applyFont="1" applyBorder="1" applyAlignment="1">
      <alignment horizontal="center" vertical="justify"/>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5" xfId="0" applyFont="1" applyBorder="1" applyAlignment="1">
      <alignment horizontal="center" vertical="center"/>
    </xf>
    <xf numFmtId="0" fontId="8" fillId="0" borderId="19" xfId="0" applyFont="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7" fillId="10" borderId="23" xfId="0" applyFont="1" applyFill="1" applyBorder="1" applyAlignment="1">
      <alignment horizontal="center"/>
    </xf>
    <xf numFmtId="0" fontId="7" fillId="10" borderId="30" xfId="0" applyFont="1" applyFill="1" applyBorder="1" applyAlignment="1">
      <alignment horizontal="center"/>
    </xf>
    <xf numFmtId="0" fontId="7" fillId="10" borderId="31" xfId="0" applyFont="1" applyFill="1" applyBorder="1" applyAlignment="1">
      <alignment horizontal="center"/>
    </xf>
    <xf numFmtId="0" fontId="8" fillId="0" borderId="0" xfId="0" applyFont="1" applyBorder="1" applyAlignment="1">
      <alignment horizontal="left"/>
    </xf>
    <xf numFmtId="0" fontId="0" fillId="0" borderId="0" xfId="0" applyBorder="1" applyAlignment="1">
      <alignment horizontal="left"/>
    </xf>
    <xf numFmtId="4" fontId="0" fillId="0" borderId="26" xfId="0" applyNumberFormat="1" applyBorder="1" applyAlignment="1">
      <alignment horizontal="center" vertical="center"/>
    </xf>
    <xf numFmtId="4" fontId="0" fillId="0" borderId="21" xfId="0" applyNumberFormat="1" applyBorder="1" applyAlignment="1">
      <alignment horizontal="center" vertical="center"/>
    </xf>
    <xf numFmtId="4" fontId="0" fillId="0" borderId="51" xfId="0" applyNumberFormat="1" applyBorder="1" applyAlignment="1">
      <alignment horizontal="center" vertical="center"/>
    </xf>
    <xf numFmtId="4" fontId="0" fillId="0" borderId="22" xfId="0" applyNumberFormat="1" applyBorder="1" applyAlignment="1">
      <alignment horizontal="center" vertical="center"/>
    </xf>
    <xf numFmtId="4" fontId="0" fillId="0" borderId="10" xfId="0" applyNumberFormat="1" applyBorder="1" applyAlignment="1">
      <alignment horizontal="center" vertical="center"/>
    </xf>
    <xf numFmtId="4" fontId="0" fillId="0" borderId="52" xfId="0" applyNumberFormat="1" applyBorder="1" applyAlignment="1">
      <alignment horizontal="center" vertical="center"/>
    </xf>
    <xf numFmtId="0" fontId="15" fillId="10" borderId="23" xfId="0" applyFont="1" applyFill="1" applyBorder="1" applyAlignment="1">
      <alignment horizontal="center" vertical="center" wrapText="1"/>
    </xf>
    <xf numFmtId="0" fontId="15" fillId="10" borderId="30" xfId="0" applyFont="1" applyFill="1" applyBorder="1" applyAlignment="1">
      <alignment horizontal="center" vertical="center" wrapText="1"/>
    </xf>
    <xf numFmtId="0" fontId="15" fillId="10" borderId="31" xfId="0" applyFont="1" applyFill="1" applyBorder="1" applyAlignment="1">
      <alignment horizontal="center" vertical="center" wrapText="1"/>
    </xf>
    <xf numFmtId="0" fontId="15" fillId="10" borderId="54" xfId="0" applyFont="1" applyFill="1" applyBorder="1" applyAlignment="1">
      <alignment horizontal="center" vertical="center" wrapText="1"/>
    </xf>
    <xf numFmtId="0" fontId="15" fillId="10" borderId="55" xfId="0" applyFont="1" applyFill="1" applyBorder="1" applyAlignment="1">
      <alignment horizontal="center" vertical="center" wrapText="1"/>
    </xf>
    <xf numFmtId="0" fontId="15" fillId="10" borderId="56" xfId="0" applyFont="1" applyFill="1" applyBorder="1" applyAlignment="1">
      <alignment horizontal="center" vertical="center" wrapText="1"/>
    </xf>
    <xf numFmtId="0" fontId="20" fillId="0" borderId="0" xfId="0" applyFont="1" applyBorder="1" applyAlignment="1" applyProtection="1">
      <alignment horizontal="center"/>
      <protection locked="0"/>
    </xf>
    <xf numFmtId="0" fontId="8" fillId="0" borderId="4" xfId="0" applyFont="1" applyBorder="1" applyAlignment="1">
      <alignment horizontal="center"/>
    </xf>
    <xf numFmtId="0" fontId="0" fillId="0" borderId="5" xfId="0" applyBorder="1" applyAlignment="1">
      <alignment horizontal="center"/>
    </xf>
    <xf numFmtId="4" fontId="8" fillId="0" borderId="23" xfId="0" applyNumberFormat="1" applyFont="1" applyBorder="1" applyAlignment="1">
      <alignment horizontal="center"/>
    </xf>
    <xf numFmtId="0" fontId="8" fillId="10" borderId="23" xfId="0" applyFont="1" applyFill="1" applyBorder="1" applyAlignment="1">
      <alignment horizontal="center"/>
    </xf>
    <xf numFmtId="0" fontId="8" fillId="10" borderId="30" xfId="0" applyFont="1" applyFill="1" applyBorder="1" applyAlignment="1">
      <alignment horizontal="center"/>
    </xf>
    <xf numFmtId="0" fontId="8" fillId="10" borderId="31" xfId="0" applyFont="1" applyFill="1" applyBorder="1" applyAlignment="1">
      <alignment horizontal="center"/>
    </xf>
    <xf numFmtId="10" fontId="0" fillId="0" borderId="11" xfId="0" applyNumberFormat="1" applyBorder="1" applyAlignment="1">
      <alignment horizontal="center"/>
    </xf>
    <xf numFmtId="9" fontId="0" fillId="0" borderId="11" xfId="0" applyNumberFormat="1" applyBorder="1" applyAlignment="1">
      <alignment horizontal="center"/>
    </xf>
    <xf numFmtId="0" fontId="0" fillId="0" borderId="11" xfId="0" applyBorder="1" applyAlignment="1">
      <alignment horizontal="center"/>
    </xf>
    <xf numFmtId="0" fontId="15" fillId="5" borderId="23"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31" xfId="0" applyFont="1" applyFill="1" applyBorder="1" applyAlignment="1">
      <alignment horizontal="center" vertical="center" wrapText="1"/>
    </xf>
    <xf numFmtId="0" fontId="15" fillId="5" borderId="54" xfId="0" applyFont="1" applyFill="1" applyBorder="1" applyAlignment="1">
      <alignment horizontal="center" vertical="center" wrapText="1"/>
    </xf>
    <xf numFmtId="0" fontId="15" fillId="5" borderId="55" xfId="0" applyFont="1" applyFill="1" applyBorder="1" applyAlignment="1">
      <alignment horizontal="center" vertical="center" wrapText="1"/>
    </xf>
    <xf numFmtId="0" fontId="15" fillId="5" borderId="56" xfId="0" applyFont="1" applyFill="1" applyBorder="1" applyAlignment="1">
      <alignment horizontal="center" vertical="center" wrapText="1"/>
    </xf>
    <xf numFmtId="0" fontId="3" fillId="0" borderId="0" xfId="0" applyFont="1" applyBorder="1" applyAlignment="1" applyProtection="1">
      <alignment horizontal="center"/>
      <protection locked="0"/>
    </xf>
    <xf numFmtId="0" fontId="8" fillId="11" borderId="23" xfId="0" applyFont="1" applyFill="1" applyBorder="1" applyAlignment="1">
      <alignment horizontal="center"/>
    </xf>
    <xf numFmtId="0" fontId="8" fillId="11" borderId="30" xfId="0" applyFont="1" applyFill="1" applyBorder="1" applyAlignment="1">
      <alignment horizontal="center"/>
    </xf>
    <xf numFmtId="0" fontId="8" fillId="11" borderId="31" xfId="0" applyFont="1" applyFill="1" applyBorder="1" applyAlignment="1">
      <alignment horizontal="center"/>
    </xf>
    <xf numFmtId="0" fontId="15" fillId="11" borderId="23" xfId="0" applyFont="1" applyFill="1" applyBorder="1" applyAlignment="1">
      <alignment horizontal="center" vertical="center" wrapText="1"/>
    </xf>
    <xf numFmtId="0" fontId="15" fillId="11" borderId="30" xfId="0" applyFont="1" applyFill="1" applyBorder="1" applyAlignment="1">
      <alignment horizontal="center" vertical="center" wrapText="1"/>
    </xf>
    <xf numFmtId="0" fontId="15" fillId="11" borderId="31" xfId="0" applyFont="1" applyFill="1" applyBorder="1" applyAlignment="1">
      <alignment horizontal="center" vertical="center" wrapText="1"/>
    </xf>
    <xf numFmtId="0" fontId="15" fillId="11" borderId="54" xfId="0" applyFont="1" applyFill="1" applyBorder="1" applyAlignment="1">
      <alignment horizontal="center" vertical="center" wrapText="1"/>
    </xf>
    <xf numFmtId="0" fontId="15" fillId="11" borderId="55" xfId="0" applyFont="1" applyFill="1" applyBorder="1" applyAlignment="1">
      <alignment horizontal="center" vertical="center" wrapText="1"/>
    </xf>
    <xf numFmtId="0" fontId="15" fillId="11" borderId="56" xfId="0" applyFont="1" applyFill="1" applyBorder="1" applyAlignment="1">
      <alignment horizontal="center" vertical="center" wrapText="1"/>
    </xf>
    <xf numFmtId="0" fontId="3" fillId="0" borderId="0" xfId="0" applyFont="1" applyBorder="1" applyAlignment="1" applyProtection="1">
      <alignment horizontal="center" vertical="center"/>
      <protection locked="0"/>
    </xf>
  </cellXfs>
  <cellStyles count="228">
    <cellStyle name="Estilo 1" xfId="5"/>
    <cellStyle name="Hipervínculo 2" xfId="6"/>
    <cellStyle name="Hipervínculo 2 2" xfId="7"/>
    <cellStyle name="Hipervínculo 3" xfId="8"/>
    <cellStyle name="Hipervínculo 3 2" xfId="9"/>
    <cellStyle name="Millares" xfId="223" builtinId="3"/>
    <cellStyle name="Millares [0] 2" xfId="10"/>
    <cellStyle name="Millares 10" xfId="11"/>
    <cellStyle name="Millares 11" xfId="12"/>
    <cellStyle name="Millares 12" xfId="227"/>
    <cellStyle name="Millares 2" xfId="3"/>
    <cellStyle name="Millares 2 2" xfId="13"/>
    <cellStyle name="Millares 2 2 2" xfId="14"/>
    <cellStyle name="Millares 2 2 2 2" xfId="15"/>
    <cellStyle name="Millares 2 2 2 3" xfId="16"/>
    <cellStyle name="Millares 2 2 2 3 2" xfId="17"/>
    <cellStyle name="Millares 2 2 3" xfId="18"/>
    <cellStyle name="Millares 2 2 3 2" xfId="19"/>
    <cellStyle name="Millares 2 3" xfId="20"/>
    <cellStyle name="Millares 2 3 2" xfId="21"/>
    <cellStyle name="Millares 2 4" xfId="225"/>
    <cellStyle name="Millares 3" xfId="22"/>
    <cellStyle name="Millares 3 2" xfId="23"/>
    <cellStyle name="Millares 3 2 2" xfId="24"/>
    <cellStyle name="Millares 4" xfId="25"/>
    <cellStyle name="Millares 4 2" xfId="26"/>
    <cellStyle name="Millares 4 2 2" xfId="27"/>
    <cellStyle name="Millares 4 2 2 2" xfId="28"/>
    <cellStyle name="Millares 4 3" xfId="29"/>
    <cellStyle name="Millares 4 3 2" xfId="30"/>
    <cellStyle name="Millares 5" xfId="31"/>
    <cellStyle name="Millares 5 2" xfId="32"/>
    <cellStyle name="Millares 5 2 2" xfId="33"/>
    <cellStyle name="Millares 6" xfId="34"/>
    <cellStyle name="Millares 6 2" xfId="35"/>
    <cellStyle name="Millares 6 2 2" xfId="36"/>
    <cellStyle name="Millares 6 2 2 2" xfId="37"/>
    <cellStyle name="Millares 6 2 3" xfId="38"/>
    <cellStyle name="Millares 6 2 3 2" xfId="39"/>
    <cellStyle name="Millares 6 2 4" xfId="40"/>
    <cellStyle name="Millares 6 2 4 2" xfId="41"/>
    <cellStyle name="Millares 6 2 5" xfId="42"/>
    <cellStyle name="Millares 6 2 5 2" xfId="43"/>
    <cellStyle name="Millares 6 2 6" xfId="44"/>
    <cellStyle name="Millares 6 2 7" xfId="45"/>
    <cellStyle name="Millares 6 3" xfId="46"/>
    <cellStyle name="Millares 6 3 2" xfId="47"/>
    <cellStyle name="Millares 6 4" xfId="48"/>
    <cellStyle name="Millares 6 4 2" xfId="49"/>
    <cellStyle name="Millares 6 5" xfId="50"/>
    <cellStyle name="Millares 6 5 2" xfId="51"/>
    <cellStyle name="Millares 6 6" xfId="52"/>
    <cellStyle name="Millares 6 6 2" xfId="53"/>
    <cellStyle name="Millares 6 7" xfId="54"/>
    <cellStyle name="Millares 7" xfId="55"/>
    <cellStyle name="Millares 7 2" xfId="56"/>
    <cellStyle name="Millares 7 2 2" xfId="57"/>
    <cellStyle name="Millares 7 3" xfId="58"/>
    <cellStyle name="Millares 7 3 2" xfId="59"/>
    <cellStyle name="Millares 7 4" xfId="60"/>
    <cellStyle name="Millares 7 4 2" xfId="61"/>
    <cellStyle name="Millares 7 5" xfId="62"/>
    <cellStyle name="Millares 7 6" xfId="63"/>
    <cellStyle name="Millares 7 6 2" xfId="64"/>
    <cellStyle name="Millares 7 7" xfId="65"/>
    <cellStyle name="Millares 8" xfId="66"/>
    <cellStyle name="Millares 8 2" xfId="67"/>
    <cellStyle name="Millares 8 2 2" xfId="68"/>
    <cellStyle name="Millares 8 3" xfId="69"/>
    <cellStyle name="Millares 8 3 2" xfId="70"/>
    <cellStyle name="Millares 8 4" xfId="71"/>
    <cellStyle name="Millares 8 4 2" xfId="72"/>
    <cellStyle name="Millares 8 5" xfId="73"/>
    <cellStyle name="Millares 9" xfId="74"/>
    <cellStyle name="Millares 9 2" xfId="75"/>
    <cellStyle name="Moneda 2" xfId="76"/>
    <cellStyle name="Moneda 2 2" xfId="77"/>
    <cellStyle name="Moneda 2 2 2" xfId="78"/>
    <cellStyle name="Moneda 2 2 2 2" xfId="79"/>
    <cellStyle name="Moneda 2 2 2 3" xfId="80"/>
    <cellStyle name="Moneda 2 2 2 3 2" xfId="81"/>
    <cellStyle name="Moneda 2 2 3" xfId="82"/>
    <cellStyle name="Moneda 2 2 3 2" xfId="83"/>
    <cellStyle name="Moneda 2 3" xfId="84"/>
    <cellStyle name="Moneda 2 3 2" xfId="85"/>
    <cellStyle name="Moneda 3" xfId="86"/>
    <cellStyle name="Moneda 3 2" xfId="87"/>
    <cellStyle name="Moneda 3 2 2" xfId="88"/>
    <cellStyle name="Moneda 4" xfId="89"/>
    <cellStyle name="Moneda 4 2" xfId="90"/>
    <cellStyle name="Moneda 4 2 2" xfId="91"/>
    <cellStyle name="Moneda 4 2 2 2" xfId="92"/>
    <cellStyle name="Moneda 4 3" xfId="93"/>
    <cellStyle name="Moneda 4 3 2" xfId="94"/>
    <cellStyle name="Moneda 5" xfId="95"/>
    <cellStyle name="Moneda 5 2" xfId="96"/>
    <cellStyle name="Moneda 5 2 2" xfId="97"/>
    <cellStyle name="Moneda 6" xfId="98"/>
    <cellStyle name="Moneda 6 2" xfId="99"/>
    <cellStyle name="Moneda 6 2 2" xfId="100"/>
    <cellStyle name="Moneda 6 2 2 2" xfId="101"/>
    <cellStyle name="Moneda 6 2 3" xfId="102"/>
    <cellStyle name="Moneda 6 2 3 2" xfId="103"/>
    <cellStyle name="Moneda 6 2 4" xfId="104"/>
    <cellStyle name="Moneda 6 2 4 2" xfId="105"/>
    <cellStyle name="Moneda 6 2 5" xfId="106"/>
    <cellStyle name="Moneda 6 2 5 2" xfId="107"/>
    <cellStyle name="Moneda 6 2 6" xfId="108"/>
    <cellStyle name="Moneda 6 2 7" xfId="109"/>
    <cellStyle name="Moneda 6 3" xfId="110"/>
    <cellStyle name="Moneda 6 3 2" xfId="111"/>
    <cellStyle name="Moneda 6 4" xfId="112"/>
    <cellStyle name="Moneda 6 4 2" xfId="113"/>
    <cellStyle name="Moneda 6 5" xfId="114"/>
    <cellStyle name="Moneda 6 5 2" xfId="115"/>
    <cellStyle name="Moneda 6 6" xfId="116"/>
    <cellStyle name="Moneda 6 6 2" xfId="117"/>
    <cellStyle name="Moneda 6 7" xfId="118"/>
    <cellStyle name="Normal" xfId="0" builtinId="0"/>
    <cellStyle name="Normal 2" xfId="1"/>
    <cellStyle name="Normal 2 2" xfId="119"/>
    <cellStyle name="Normal 2 2 2" xfId="120"/>
    <cellStyle name="Normal 2 2 2 2" xfId="121"/>
    <cellStyle name="Normal 2 2 2 2 2" xfId="122"/>
    <cellStyle name="Normal 2 2 3" xfId="123"/>
    <cellStyle name="Normal 2 2 3 2" xfId="124"/>
    <cellStyle name="Normal 2 3" xfId="125"/>
    <cellStyle name="Normal 2 3 2" xfId="126"/>
    <cellStyle name="Normal 2 3 2 2" xfId="127"/>
    <cellStyle name="Normal 2 3 2 2 2" xfId="128"/>
    <cellStyle name="Normal 2 3 3" xfId="129"/>
    <cellStyle name="Normal 2 3 3 2" xfId="130"/>
    <cellStyle name="Normal 2 4" xfId="131"/>
    <cellStyle name="Normal 2 4 2" xfId="132"/>
    <cellStyle name="Normal 2 4 3" xfId="133"/>
    <cellStyle name="Normal 2 4 3 2" xfId="134"/>
    <cellStyle name="Normal 2 5" xfId="135"/>
    <cellStyle name="Normal 2 6" xfId="136"/>
    <cellStyle name="Normal 2 6 2" xfId="137"/>
    <cellStyle name="Normal 3" xfId="138"/>
    <cellStyle name="Normal 3 2" xfId="139"/>
    <cellStyle name="Normal 3 3" xfId="140"/>
    <cellStyle name="Normal 3 3 2" xfId="141"/>
    <cellStyle name="Normal 4" xfId="142"/>
    <cellStyle name="Normal 4 2" xfId="143"/>
    <cellStyle name="Normal 4 2 2" xfId="144"/>
    <cellStyle name="Normal 4 2 2 2" xfId="145"/>
    <cellStyle name="Normal 4 2 3" xfId="146"/>
    <cellStyle name="Normal 4 2 3 2" xfId="147"/>
    <cellStyle name="Normal 4 2 4" xfId="148"/>
    <cellStyle name="Normal 4 2 4 2" xfId="149"/>
    <cellStyle name="Normal 4 2 5" xfId="150"/>
    <cellStyle name="Normal 4 2 5 2" xfId="151"/>
    <cellStyle name="Normal 4 2 6" xfId="152"/>
    <cellStyle name="Normal 4 3" xfId="153"/>
    <cellStyle name="Normal 4 3 2" xfId="154"/>
    <cellStyle name="Normal 4 4" xfId="155"/>
    <cellStyle name="Normal 4 4 2" xfId="156"/>
    <cellStyle name="Normal 4 5" xfId="157"/>
    <cellStyle name="Normal 4 5 2" xfId="158"/>
    <cellStyle name="Normal 4 6" xfId="159"/>
    <cellStyle name="Normal 4 6 2" xfId="160"/>
    <cellStyle name="Normal 4 7" xfId="161"/>
    <cellStyle name="Normal 5" xfId="162"/>
    <cellStyle name="Normal 5 2" xfId="163"/>
    <cellStyle name="Normal 5 2 2" xfId="164"/>
    <cellStyle name="Normal 5 3" xfId="165"/>
    <cellStyle name="Normal 5 3 2" xfId="166"/>
    <cellStyle name="Normal 5 4" xfId="167"/>
    <cellStyle name="Normal 5 4 2" xfId="168"/>
    <cellStyle name="Normal 5 5" xfId="169"/>
    <cellStyle name="Normal 5 5 2" xfId="170"/>
    <cellStyle name="Normal 5 6" xfId="171"/>
    <cellStyle name="Normal 6" xfId="172"/>
    <cellStyle name="Normal 6 2" xfId="173"/>
    <cellStyle name="Normal 6 2 2" xfId="174"/>
    <cellStyle name="Normal 6 2 2 2" xfId="175"/>
    <cellStyle name="Normal 6 2 3" xfId="176"/>
    <cellStyle name="Normal 6 2 3 2" xfId="177"/>
    <cellStyle name="Normal 6 2 4" xfId="178"/>
    <cellStyle name="Normal 6 2 4 2" xfId="179"/>
    <cellStyle name="Normal 6 2 5" xfId="180"/>
    <cellStyle name="Normal 6 2 5 2" xfId="181"/>
    <cellStyle name="Normal 6 2 6" xfId="182"/>
    <cellStyle name="Normal 6 2 7" xfId="183"/>
    <cellStyle name="Normal 6 2 7 2" xfId="184"/>
    <cellStyle name="Normal 6 2 8" xfId="185"/>
    <cellStyle name="Normal 6 3" xfId="186"/>
    <cellStyle name="Normal 6 3 2" xfId="187"/>
    <cellStyle name="Normal 6 4" xfId="188"/>
    <cellStyle name="Normal 6 4 2" xfId="189"/>
    <cellStyle name="Normal 6 5" xfId="190"/>
    <cellStyle name="Normal 6 5 2" xfId="191"/>
    <cellStyle name="Normal 6 6" xfId="192"/>
    <cellStyle name="Normal 6 6 2" xfId="193"/>
    <cellStyle name="Normal 6 7" xfId="194"/>
    <cellStyle name="Normal 7" xfId="195"/>
    <cellStyle name="Normal 7 2" xfId="196"/>
    <cellStyle name="Normal 7 3" xfId="197"/>
    <cellStyle name="Normal 7 3 2" xfId="198"/>
    <cellStyle name="Normal 7 4" xfId="199"/>
    <cellStyle name="Normal 8" xfId="200"/>
    <cellStyle name="Normal 9" xfId="226"/>
    <cellStyle name="Normal 9 2" xfId="224"/>
    <cellStyle name="Porcentaje" xfId="2" builtinId="5"/>
    <cellStyle name="Porcentual 2" xfId="4"/>
    <cellStyle name="Porcentual 2 2" xfId="201"/>
    <cellStyle name="Porcentual 2 2 2" xfId="202"/>
    <cellStyle name="Porcentual 2 2 2 2" xfId="203"/>
    <cellStyle name="Porcentual 2 2 3" xfId="204"/>
    <cellStyle name="Porcentual 2 2 3 2" xfId="205"/>
    <cellStyle name="Porcentual 2 2 4" xfId="206"/>
    <cellStyle name="Porcentual 2 2 4 2" xfId="207"/>
    <cellStyle name="Porcentual 2 2 5" xfId="208"/>
    <cellStyle name="Porcentual 2 2 5 2" xfId="209"/>
    <cellStyle name="Porcentual 2 2 6" xfId="210"/>
    <cellStyle name="Porcentual 2 3" xfId="211"/>
    <cellStyle name="Porcentual 2 3 2" xfId="212"/>
    <cellStyle name="Porcentual 2 4" xfId="213"/>
    <cellStyle name="Porcentual 2 4 2" xfId="214"/>
    <cellStyle name="Porcentual 2 5" xfId="215"/>
    <cellStyle name="Porcentual 2 5 2" xfId="216"/>
    <cellStyle name="Porcentual 2 6" xfId="217"/>
    <cellStyle name="Porcentual 2 6 2" xfId="218"/>
    <cellStyle name="Porcentual 2 7" xfId="219"/>
    <cellStyle name="Porcentual 3" xfId="220"/>
    <cellStyle name="Porcentual 3 2" xfId="221"/>
    <cellStyle name="Porcentual 4" xfId="2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676275</xdr:colOff>
      <xdr:row>19</xdr:row>
      <xdr:rowOff>95250</xdr:rowOff>
    </xdr:from>
    <xdr:to>
      <xdr:col>22</xdr:col>
      <xdr:colOff>314325</xdr:colOff>
      <xdr:row>29</xdr:row>
      <xdr:rowOff>66675</xdr:rowOff>
    </xdr:to>
    <xdr:sp macro="" textlink="">
      <xdr:nvSpPr>
        <xdr:cNvPr id="2" name="1 Llamada rectangular redondeada"/>
        <xdr:cNvSpPr/>
      </xdr:nvSpPr>
      <xdr:spPr>
        <a:xfrm>
          <a:off x="13458825" y="4695825"/>
          <a:ext cx="2657475" cy="1619250"/>
        </a:xfrm>
        <a:prstGeom prst="wedgeRoundRectCallout">
          <a:avLst>
            <a:gd name="adj1" fmla="val -51938"/>
            <a:gd name="adj2" fmla="val 8874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oneCellAnchor>
    <xdr:from>
      <xdr:col>18</xdr:col>
      <xdr:colOff>104775</xdr:colOff>
      <xdr:row>28</xdr:row>
      <xdr:rowOff>19050</xdr:rowOff>
    </xdr:from>
    <xdr:ext cx="184731" cy="264560"/>
    <xdr:sp macro="" textlink="">
      <xdr:nvSpPr>
        <xdr:cNvPr id="3" name="2 CuadroTexto"/>
        <xdr:cNvSpPr txBox="1"/>
      </xdr:nvSpPr>
      <xdr:spPr>
        <a:xfrm>
          <a:off x="13773150" y="610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714375</xdr:colOff>
      <xdr:row>19</xdr:row>
      <xdr:rowOff>123824</xdr:rowOff>
    </xdr:from>
    <xdr:ext cx="2438400" cy="1470146"/>
    <xdr:sp macro="" textlink="">
      <xdr:nvSpPr>
        <xdr:cNvPr id="4" name="3 CuadroTexto"/>
        <xdr:cNvSpPr txBox="1"/>
      </xdr:nvSpPr>
      <xdr:spPr>
        <a:xfrm>
          <a:off x="13496925" y="4724399"/>
          <a:ext cx="2438400"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MX" sz="1100"/>
            <a:t>SUB. FDRAL  ORDINARIO</a:t>
          </a:r>
        </a:p>
        <a:p>
          <a:pPr algn="ctr"/>
          <a:r>
            <a:rPr lang="es-MX" sz="1100"/>
            <a:t> POR EL MES DE DICIEMBRE </a:t>
          </a:r>
        </a:p>
        <a:p>
          <a:pPr algn="ctr"/>
          <a:r>
            <a:rPr lang="es-MX" sz="1100"/>
            <a:t>  DE 2014 (EL GOB. FEDERAL</a:t>
          </a:r>
        </a:p>
        <a:p>
          <a:pPr algn="ctr"/>
          <a:r>
            <a:rPr lang="es-MX" sz="1100"/>
            <a:t> DIO COMPLETO EL SUBSIDIO </a:t>
          </a:r>
        </a:p>
        <a:p>
          <a:pPr algn="ctr"/>
          <a:r>
            <a:rPr lang="es-MX" sz="1100"/>
            <a:t>POR 299,258,361.01 PERO EL </a:t>
          </a:r>
        </a:p>
        <a:p>
          <a:pPr algn="ctr"/>
          <a:r>
            <a:rPr lang="es-MX" sz="1100"/>
            <a:t>ESTADO DE JAL. DIO SOLAMENTE </a:t>
          </a:r>
        </a:p>
        <a:p>
          <a:pPr algn="ctr"/>
          <a:r>
            <a:rPr lang="es-MX" sz="1100"/>
            <a:t>298,134,641.01 FALTANDO LA </a:t>
          </a:r>
        </a:p>
        <a:p>
          <a:pPr algn="ctr"/>
          <a:r>
            <a:rPr lang="es-MX" sz="1100"/>
            <a:t>CANTIDAD DE 1,123,720.00</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28</xdr:col>
      <xdr:colOff>9525</xdr:colOff>
      <xdr:row>5</xdr:row>
      <xdr:rowOff>85725</xdr:rowOff>
    </xdr:from>
    <xdr:to>
      <xdr:col>28</xdr:col>
      <xdr:colOff>742950</xdr:colOff>
      <xdr:row>5</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59</xdr:row>
      <xdr:rowOff>9675</xdr:rowOff>
    </xdr:from>
    <xdr:to>
      <xdr:col>6</xdr:col>
      <xdr:colOff>33874</xdr:colOff>
      <xdr:row>62</xdr:row>
      <xdr:rowOff>130495</xdr:rowOff>
    </xdr:to>
    <xdr:sp macro="" textlink="">
      <xdr:nvSpPr>
        <xdr:cNvPr id="2" name="1 CuadroTexto"/>
        <xdr:cNvSpPr txBox="1"/>
      </xdr:nvSpPr>
      <xdr:spPr>
        <a:xfrm>
          <a:off x="3933825" y="12906525"/>
          <a:ext cx="2462749" cy="6065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________________________________</a:t>
          </a:r>
        </a:p>
        <a:p>
          <a:r>
            <a:rPr lang="es-MX" sz="500">
              <a:latin typeface="Arial" pitchFamily="34" charset="0"/>
              <a:cs typeface="Arial" pitchFamily="34" charset="0"/>
            </a:rPr>
            <a:t>            </a:t>
          </a:r>
        </a:p>
        <a:p>
          <a:r>
            <a:rPr lang="es-MX" sz="800">
              <a:latin typeface="Arial" pitchFamily="34" charset="0"/>
              <a:cs typeface="Arial" pitchFamily="34" charset="0"/>
            </a:rPr>
            <a:t>           Mtro. Gustavo A. Cárdenas Cutiño</a:t>
          </a:r>
        </a:p>
        <a:p>
          <a:r>
            <a:rPr lang="es-MX" sz="800">
              <a:latin typeface="Arial" pitchFamily="34" charset="0"/>
              <a:cs typeface="Arial" pitchFamily="34" charset="0"/>
            </a:rPr>
            <a:t>                  Director de Finanzas</a:t>
          </a:r>
        </a:p>
        <a:p>
          <a:endParaRPr lang="es-MX" sz="1100"/>
        </a:p>
      </xdr:txBody>
    </xdr:sp>
    <xdr:clientData/>
  </xdr:twoCellAnchor>
  <xdr:twoCellAnchor>
    <xdr:from>
      <xdr:col>7</xdr:col>
      <xdr:colOff>1086511</xdr:colOff>
      <xdr:row>58</xdr:row>
      <xdr:rowOff>152552</xdr:rowOff>
    </xdr:from>
    <xdr:to>
      <xdr:col>13</xdr:col>
      <xdr:colOff>169308</xdr:colOff>
      <xdr:row>62</xdr:row>
      <xdr:rowOff>158360</xdr:rowOff>
    </xdr:to>
    <xdr:sp macro="" textlink="">
      <xdr:nvSpPr>
        <xdr:cNvPr id="3" name="2 CuadroTexto"/>
        <xdr:cNvSpPr txBox="1"/>
      </xdr:nvSpPr>
      <xdr:spPr>
        <a:xfrm>
          <a:off x="7506361" y="12887477"/>
          <a:ext cx="2273672" cy="6535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a:t>
          </a:r>
        </a:p>
        <a:p>
          <a:pPr algn="ctr"/>
          <a:r>
            <a:rPr lang="es-MX" sz="500">
              <a:latin typeface="Arial" pitchFamily="34" charset="0"/>
              <a:cs typeface="Arial" pitchFamily="34" charset="0"/>
            </a:rPr>
            <a:t> </a:t>
          </a:r>
          <a:r>
            <a:rPr lang="es-MX" sz="800">
              <a:latin typeface="Arial" pitchFamily="34" charset="0"/>
              <a:cs typeface="Arial" pitchFamily="34" charset="0"/>
            </a:rPr>
            <a:t>Dr.</a:t>
          </a:r>
          <a:r>
            <a:rPr lang="es-MX" sz="800" baseline="0">
              <a:latin typeface="Arial" pitchFamily="34" charset="0"/>
              <a:cs typeface="Arial" pitchFamily="34" charset="0"/>
            </a:rPr>
            <a:t> Carlos Iván  Moreno  Arellano</a:t>
          </a:r>
          <a:r>
            <a:rPr lang="es-MX" sz="800">
              <a:latin typeface="Arial" pitchFamily="34" charset="0"/>
              <a:cs typeface="Arial" pitchFamily="34" charset="0"/>
            </a:rPr>
            <a:t>                                                        Coordinador General de Planeación y  </a:t>
          </a:r>
        </a:p>
        <a:p>
          <a:pPr algn="ctr"/>
          <a:r>
            <a:rPr lang="es-MX" sz="800">
              <a:latin typeface="Arial" pitchFamily="34" charset="0"/>
              <a:cs typeface="Arial" pitchFamily="34" charset="0"/>
            </a:rPr>
            <a:t>Desarrollo Institucional</a:t>
          </a:r>
          <a:endParaRPr lang="es-MX" sz="1100"/>
        </a:p>
      </xdr:txBody>
    </xdr:sp>
    <xdr:clientData/>
  </xdr:twoCellAnchor>
  <xdr:twoCellAnchor>
    <xdr:from>
      <xdr:col>15</xdr:col>
      <xdr:colOff>3311</xdr:colOff>
      <xdr:row>57</xdr:row>
      <xdr:rowOff>95250</xdr:rowOff>
    </xdr:from>
    <xdr:to>
      <xdr:col>20</xdr:col>
      <xdr:colOff>79511</xdr:colOff>
      <xdr:row>62</xdr:row>
      <xdr:rowOff>70037</xdr:rowOff>
    </xdr:to>
    <xdr:sp macro="" textlink="">
      <xdr:nvSpPr>
        <xdr:cNvPr id="4" name="3 CuadroTexto"/>
        <xdr:cNvSpPr txBox="1"/>
      </xdr:nvSpPr>
      <xdr:spPr>
        <a:xfrm>
          <a:off x="10642736" y="12668250"/>
          <a:ext cx="2228850" cy="784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t>             _____________________________</a:t>
          </a:r>
        </a:p>
        <a:p>
          <a:r>
            <a:rPr lang="es-MX" sz="500">
              <a:latin typeface="Arial" pitchFamily="34" charset="0"/>
              <a:cs typeface="Arial" pitchFamily="34" charset="0"/>
            </a:rPr>
            <a:t>            </a:t>
          </a:r>
        </a:p>
        <a:p>
          <a:pPr algn="ctr"/>
          <a:r>
            <a:rPr lang="es-MX" sz="800">
              <a:latin typeface="Arial" pitchFamily="34" charset="0"/>
              <a:cs typeface="Arial" pitchFamily="34" charset="0"/>
            </a:rPr>
            <a:t>  Mtro.</a:t>
          </a:r>
          <a:r>
            <a:rPr lang="es-MX" sz="800" baseline="0">
              <a:latin typeface="Arial" pitchFamily="34" charset="0"/>
              <a:cs typeface="Arial" pitchFamily="34" charset="0"/>
            </a:rPr>
            <a:t> IItzcóatl Tonatiuh  Bavo Padilla </a:t>
          </a:r>
          <a:r>
            <a:rPr lang="es-MX" sz="800">
              <a:latin typeface="Arial" pitchFamily="34" charset="0"/>
              <a:cs typeface="Arial" pitchFamily="34" charset="0"/>
            </a:rPr>
            <a:t>                   Rector  General</a:t>
          </a:r>
          <a:endParaRPr lang="es-MX" sz="1100"/>
        </a:p>
      </xdr:txBody>
    </xdr:sp>
    <xdr:clientData/>
  </xdr:twoCellAnchor>
  <xdr:twoCellAnchor>
    <xdr:from>
      <xdr:col>21</xdr:col>
      <xdr:colOff>204916</xdr:colOff>
      <xdr:row>59</xdr:row>
      <xdr:rowOff>5347</xdr:rowOff>
    </xdr:from>
    <xdr:to>
      <xdr:col>26</xdr:col>
      <xdr:colOff>55674</xdr:colOff>
      <xdr:row>62</xdr:row>
      <xdr:rowOff>123723</xdr:rowOff>
    </xdr:to>
    <xdr:sp macro="" textlink="">
      <xdr:nvSpPr>
        <xdr:cNvPr id="5" name="4 CuadroTexto"/>
        <xdr:cNvSpPr txBox="1"/>
      </xdr:nvSpPr>
      <xdr:spPr>
        <a:xfrm>
          <a:off x="13758991" y="12902197"/>
          <a:ext cx="2241533" cy="604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a:t>
          </a:r>
        </a:p>
        <a:p>
          <a:r>
            <a:rPr lang="es-MX" sz="500">
              <a:latin typeface="Arial" pitchFamily="34" charset="0"/>
              <a:cs typeface="Arial" pitchFamily="34" charset="0"/>
            </a:rPr>
            <a:t>            </a:t>
          </a:r>
        </a:p>
        <a:p>
          <a:r>
            <a:rPr lang="es-MX" sz="800">
              <a:latin typeface="Arial" pitchFamily="34" charset="0"/>
              <a:cs typeface="Arial" pitchFamily="34" charset="0"/>
            </a:rPr>
            <a:t>     Mtra.</a:t>
          </a:r>
          <a:r>
            <a:rPr lang="es-MX" sz="800" baseline="0">
              <a:latin typeface="Arial" pitchFamily="34" charset="0"/>
              <a:cs typeface="Arial" pitchFamily="34" charset="0"/>
            </a:rPr>
            <a:t> Ma. Asunciòn Torres Mercado</a:t>
          </a:r>
        </a:p>
        <a:p>
          <a:r>
            <a:rPr lang="es-MX" sz="800" baseline="0">
              <a:latin typeface="Arial" pitchFamily="34" charset="0"/>
              <a:cs typeface="Arial" pitchFamily="34" charset="0"/>
            </a:rPr>
            <a:t>                       Contralora General</a:t>
          </a:r>
          <a:endParaRPr lang="es-MX" sz="800">
            <a:latin typeface="Arial" pitchFamily="34" charset="0"/>
            <a:cs typeface="Arial" pitchFamily="34" charset="0"/>
          </a:endParaRPr>
        </a:p>
        <a:p>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752476</xdr:colOff>
      <xdr:row>6</xdr:row>
      <xdr:rowOff>0</xdr:rowOff>
    </xdr:from>
    <xdr:to>
      <xdr:col>24</xdr:col>
      <xdr:colOff>0</xdr:colOff>
      <xdr:row>6</xdr:row>
      <xdr:rowOff>9525</xdr:rowOff>
    </xdr:to>
    <xdr:cxnSp macro="">
      <xdr:nvCxnSpPr>
        <xdr:cNvPr id="2" name="1 Conector recto"/>
        <xdr:cNvCxnSpPr/>
      </xdr:nvCxnSpPr>
      <xdr:spPr>
        <a:xfrm flipH="1" flipV="1">
          <a:off x="20516851"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742950</xdr:colOff>
      <xdr:row>6</xdr:row>
      <xdr:rowOff>9525</xdr:rowOff>
    </xdr:from>
    <xdr:to>
      <xdr:col>22</xdr:col>
      <xdr:colOff>9525</xdr:colOff>
      <xdr:row>149</xdr:row>
      <xdr:rowOff>0</xdr:rowOff>
    </xdr:to>
    <xdr:cxnSp macro="">
      <xdr:nvCxnSpPr>
        <xdr:cNvPr id="3" name="2 Conector recto"/>
        <xdr:cNvCxnSpPr/>
      </xdr:nvCxnSpPr>
      <xdr:spPr>
        <a:xfrm flipH="1">
          <a:off x="20507325" y="1162050"/>
          <a:ext cx="28575" cy="23955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3175</xdr:colOff>
      <xdr:row>161</xdr:row>
      <xdr:rowOff>44449</xdr:rowOff>
    </xdr:from>
    <xdr:to>
      <xdr:col>11</xdr:col>
      <xdr:colOff>669924</xdr:colOff>
      <xdr:row>165</xdr:row>
      <xdr:rowOff>63500</xdr:rowOff>
    </xdr:to>
    <xdr:sp macro="" textlink="">
      <xdr:nvSpPr>
        <xdr:cNvPr id="4" name="3 CuadroTexto"/>
        <xdr:cNvSpPr txBox="1"/>
      </xdr:nvSpPr>
      <xdr:spPr>
        <a:xfrm>
          <a:off x="9115425" y="26603324"/>
          <a:ext cx="2603499" cy="654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Mtra.</a:t>
          </a:r>
          <a:r>
            <a:rPr lang="es-MX" sz="1000" baseline="0">
              <a:latin typeface="Arial" pitchFamily="34" charset="0"/>
              <a:cs typeface="Arial" pitchFamily="34" charset="0"/>
            </a:rPr>
            <a:t> Sonia  Briseño Montes de Oca</a:t>
          </a:r>
          <a:r>
            <a:rPr lang="es-MX" sz="1000">
              <a:latin typeface="Arial" pitchFamily="34" charset="0"/>
              <a:cs typeface="Arial" pitchFamily="34" charset="0"/>
            </a:rPr>
            <a:t>                                                        Coordinador General de Recursos Humanos</a:t>
          </a:r>
          <a:endParaRPr lang="es-MX"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752476</xdr:colOff>
      <xdr:row>6</xdr:row>
      <xdr:rowOff>0</xdr:rowOff>
    </xdr:from>
    <xdr:to>
      <xdr:col>24</xdr:col>
      <xdr:colOff>0</xdr:colOff>
      <xdr:row>6</xdr:row>
      <xdr:rowOff>9525</xdr:rowOff>
    </xdr:to>
    <xdr:cxnSp macro="">
      <xdr:nvCxnSpPr>
        <xdr:cNvPr id="2" name="1 Conector recto"/>
        <xdr:cNvCxnSpPr/>
      </xdr:nvCxnSpPr>
      <xdr:spPr>
        <a:xfrm flipH="1" flipV="1">
          <a:off x="20154901"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742950</xdr:colOff>
      <xdr:row>6</xdr:row>
      <xdr:rowOff>9525</xdr:rowOff>
    </xdr:from>
    <xdr:to>
      <xdr:col>22</xdr:col>
      <xdr:colOff>9525</xdr:colOff>
      <xdr:row>149</xdr:row>
      <xdr:rowOff>0</xdr:rowOff>
    </xdr:to>
    <xdr:cxnSp macro="">
      <xdr:nvCxnSpPr>
        <xdr:cNvPr id="3" name="2 Conector recto"/>
        <xdr:cNvCxnSpPr/>
      </xdr:nvCxnSpPr>
      <xdr:spPr>
        <a:xfrm flipH="1">
          <a:off x="20145375" y="1162050"/>
          <a:ext cx="28575" cy="23955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142875</xdr:colOff>
      <xdr:row>164</xdr:row>
      <xdr:rowOff>0</xdr:rowOff>
    </xdr:from>
    <xdr:to>
      <xdr:col>10</xdr:col>
      <xdr:colOff>669924</xdr:colOff>
      <xdr:row>168</xdr:row>
      <xdr:rowOff>6351</xdr:rowOff>
    </xdr:to>
    <xdr:sp macro="" textlink="">
      <xdr:nvSpPr>
        <xdr:cNvPr id="4" name="3 CuadroTexto"/>
        <xdr:cNvSpPr txBox="1"/>
      </xdr:nvSpPr>
      <xdr:spPr>
        <a:xfrm>
          <a:off x="8382000" y="27231975"/>
          <a:ext cx="2603499" cy="654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Mtra.</a:t>
          </a:r>
          <a:r>
            <a:rPr lang="es-MX" sz="1000" baseline="0">
              <a:latin typeface="Arial" pitchFamily="34" charset="0"/>
              <a:cs typeface="Arial" pitchFamily="34" charset="0"/>
            </a:rPr>
            <a:t> Sonia  Briseño Montes de Oca</a:t>
          </a:r>
          <a:r>
            <a:rPr lang="es-MX" sz="1000">
              <a:latin typeface="Arial" pitchFamily="34" charset="0"/>
              <a:cs typeface="Arial" pitchFamily="34" charset="0"/>
            </a:rPr>
            <a:t>                                                        Coordinador General de Recursos Humanos</a:t>
          </a:r>
          <a:endParaRPr lang="es-MX" sz="1000"/>
        </a:p>
      </xdr:txBody>
    </xdr:sp>
    <xdr:clientData/>
  </xdr:twoCellAnchor>
  <xdr:twoCellAnchor>
    <xdr:from>
      <xdr:col>7</xdr:col>
      <xdr:colOff>19050</xdr:colOff>
      <xdr:row>163</xdr:row>
      <xdr:rowOff>9525</xdr:rowOff>
    </xdr:from>
    <xdr:to>
      <xdr:col>11</xdr:col>
      <xdr:colOff>28575</xdr:colOff>
      <xdr:row>163</xdr:row>
      <xdr:rowOff>9525</xdr:rowOff>
    </xdr:to>
    <xdr:cxnSp macro="">
      <xdr:nvCxnSpPr>
        <xdr:cNvPr id="6" name="5 Conector recto"/>
        <xdr:cNvCxnSpPr/>
      </xdr:nvCxnSpPr>
      <xdr:spPr>
        <a:xfrm>
          <a:off x="8258175" y="27079575"/>
          <a:ext cx="2809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752476</xdr:colOff>
      <xdr:row>6</xdr:row>
      <xdr:rowOff>0</xdr:rowOff>
    </xdr:from>
    <xdr:to>
      <xdr:col>24</xdr:col>
      <xdr:colOff>0</xdr:colOff>
      <xdr:row>6</xdr:row>
      <xdr:rowOff>9525</xdr:rowOff>
    </xdr:to>
    <xdr:cxnSp macro="">
      <xdr:nvCxnSpPr>
        <xdr:cNvPr id="2" name="1 Conector recto"/>
        <xdr:cNvCxnSpPr/>
      </xdr:nvCxnSpPr>
      <xdr:spPr>
        <a:xfrm flipH="1" flipV="1">
          <a:off x="20583526"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742950</xdr:colOff>
      <xdr:row>6</xdr:row>
      <xdr:rowOff>9525</xdr:rowOff>
    </xdr:from>
    <xdr:to>
      <xdr:col>22</xdr:col>
      <xdr:colOff>9525</xdr:colOff>
      <xdr:row>149</xdr:row>
      <xdr:rowOff>0</xdr:rowOff>
    </xdr:to>
    <xdr:cxnSp macro="">
      <xdr:nvCxnSpPr>
        <xdr:cNvPr id="3" name="2 Conector recto"/>
        <xdr:cNvCxnSpPr/>
      </xdr:nvCxnSpPr>
      <xdr:spPr>
        <a:xfrm flipH="1">
          <a:off x="20574000" y="1162050"/>
          <a:ext cx="28575" cy="23955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158</xdr:row>
      <xdr:rowOff>9525</xdr:rowOff>
    </xdr:from>
    <xdr:to>
      <xdr:col>13</xdr:col>
      <xdr:colOff>88899</xdr:colOff>
      <xdr:row>162</xdr:row>
      <xdr:rowOff>15876</xdr:rowOff>
    </xdr:to>
    <xdr:sp macro="" textlink="">
      <xdr:nvSpPr>
        <xdr:cNvPr id="4" name="3 CuadroTexto"/>
        <xdr:cNvSpPr txBox="1"/>
      </xdr:nvSpPr>
      <xdr:spPr>
        <a:xfrm>
          <a:off x="9534525" y="26584275"/>
          <a:ext cx="2603499" cy="654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Mtra.</a:t>
          </a:r>
          <a:r>
            <a:rPr lang="es-MX" sz="1000" baseline="0">
              <a:latin typeface="Arial" pitchFamily="34" charset="0"/>
              <a:cs typeface="Arial" pitchFamily="34" charset="0"/>
            </a:rPr>
            <a:t> Sonia  Briseño Montes de Oca</a:t>
          </a:r>
          <a:r>
            <a:rPr lang="es-MX" sz="1000">
              <a:latin typeface="Arial" pitchFamily="34" charset="0"/>
              <a:cs typeface="Arial" pitchFamily="34" charset="0"/>
            </a:rPr>
            <a:t>                                                        Coordinador General de Recursos Humanos</a:t>
          </a:r>
          <a:endParaRPr lang="es-MX" sz="1000"/>
        </a:p>
      </xdr:txBody>
    </xdr:sp>
    <xdr:clientData/>
  </xdr:twoCellAnchor>
  <xdr:twoCellAnchor>
    <xdr:from>
      <xdr:col>7</xdr:col>
      <xdr:colOff>1219200</xdr:colOff>
      <xdr:row>157</xdr:row>
      <xdr:rowOff>28575</xdr:rowOff>
    </xdr:from>
    <xdr:to>
      <xdr:col>13</xdr:col>
      <xdr:colOff>219075</xdr:colOff>
      <xdr:row>157</xdr:row>
      <xdr:rowOff>28575</xdr:rowOff>
    </xdr:to>
    <xdr:cxnSp macro="">
      <xdr:nvCxnSpPr>
        <xdr:cNvPr id="5" name="4 Conector recto"/>
        <xdr:cNvCxnSpPr/>
      </xdr:nvCxnSpPr>
      <xdr:spPr>
        <a:xfrm>
          <a:off x="9458325" y="26441400"/>
          <a:ext cx="2809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752476</xdr:colOff>
      <xdr:row>6</xdr:row>
      <xdr:rowOff>0</xdr:rowOff>
    </xdr:from>
    <xdr:to>
      <xdr:col>24</xdr:col>
      <xdr:colOff>0</xdr:colOff>
      <xdr:row>6</xdr:row>
      <xdr:rowOff>9525</xdr:rowOff>
    </xdr:to>
    <xdr:cxnSp macro="">
      <xdr:nvCxnSpPr>
        <xdr:cNvPr id="2" name="1 Conector recto"/>
        <xdr:cNvCxnSpPr/>
      </xdr:nvCxnSpPr>
      <xdr:spPr>
        <a:xfrm flipH="1" flipV="1">
          <a:off x="21364576"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742950</xdr:colOff>
      <xdr:row>6</xdr:row>
      <xdr:rowOff>9525</xdr:rowOff>
    </xdr:from>
    <xdr:to>
      <xdr:col>22</xdr:col>
      <xdr:colOff>9525</xdr:colOff>
      <xdr:row>149</xdr:row>
      <xdr:rowOff>0</xdr:rowOff>
    </xdr:to>
    <xdr:cxnSp macro="">
      <xdr:nvCxnSpPr>
        <xdr:cNvPr id="3" name="2 Conector recto"/>
        <xdr:cNvCxnSpPr/>
      </xdr:nvCxnSpPr>
      <xdr:spPr>
        <a:xfrm flipH="1">
          <a:off x="21355050" y="1162050"/>
          <a:ext cx="28575" cy="23955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159</xdr:row>
      <xdr:rowOff>0</xdr:rowOff>
    </xdr:from>
    <xdr:to>
      <xdr:col>11</xdr:col>
      <xdr:colOff>507999</xdr:colOff>
      <xdr:row>163</xdr:row>
      <xdr:rowOff>6351</xdr:rowOff>
    </xdr:to>
    <xdr:sp macro="" textlink="">
      <xdr:nvSpPr>
        <xdr:cNvPr id="5" name="4 CuadroTexto"/>
        <xdr:cNvSpPr txBox="1"/>
      </xdr:nvSpPr>
      <xdr:spPr>
        <a:xfrm>
          <a:off x="8934450" y="26736675"/>
          <a:ext cx="2603499" cy="654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Mtra.</a:t>
          </a:r>
          <a:r>
            <a:rPr lang="es-MX" sz="1000" baseline="0">
              <a:latin typeface="Arial" pitchFamily="34" charset="0"/>
              <a:cs typeface="Arial" pitchFamily="34" charset="0"/>
            </a:rPr>
            <a:t> Sonia  Briseño Montes de Oca</a:t>
          </a:r>
          <a:r>
            <a:rPr lang="es-MX" sz="1000">
              <a:latin typeface="Arial" pitchFamily="34" charset="0"/>
              <a:cs typeface="Arial" pitchFamily="34" charset="0"/>
            </a:rPr>
            <a:t>                                                        Coordinador General de Recursos Humanos</a:t>
          </a:r>
          <a:endParaRPr lang="es-MX" sz="1000"/>
        </a:p>
      </xdr:txBody>
    </xdr:sp>
    <xdr:clientData/>
  </xdr:twoCellAnchor>
  <xdr:twoCellAnchor>
    <xdr:from>
      <xdr:col>8</xdr:col>
      <xdr:colOff>28575</xdr:colOff>
      <xdr:row>158</xdr:row>
      <xdr:rowOff>19050</xdr:rowOff>
    </xdr:from>
    <xdr:to>
      <xdr:col>11</xdr:col>
      <xdr:colOff>457200</xdr:colOff>
      <xdr:row>158</xdr:row>
      <xdr:rowOff>47625</xdr:rowOff>
    </xdr:to>
    <xdr:cxnSp macro="">
      <xdr:nvCxnSpPr>
        <xdr:cNvPr id="7" name="6 Conector recto"/>
        <xdr:cNvCxnSpPr/>
      </xdr:nvCxnSpPr>
      <xdr:spPr>
        <a:xfrm>
          <a:off x="8877300" y="26593800"/>
          <a:ext cx="2609850" cy="28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9525</xdr:colOff>
      <xdr:row>4</xdr:row>
      <xdr:rowOff>85725</xdr:rowOff>
    </xdr:from>
    <xdr:to>
      <xdr:col>29</xdr:col>
      <xdr:colOff>742950</xdr:colOff>
      <xdr:row>4</xdr:row>
      <xdr:rowOff>95250</xdr:rowOff>
    </xdr:to>
    <xdr:cxnSp macro="">
      <xdr:nvCxnSpPr>
        <xdr:cNvPr id="3" name="2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343001</xdr:colOff>
      <xdr:row>0</xdr:row>
      <xdr:rowOff>33877</xdr:rowOff>
    </xdr:from>
    <xdr:ext cx="5390963" cy="374141"/>
    <xdr:sp macro="" textlink="">
      <xdr:nvSpPr>
        <xdr:cNvPr id="4" name="3 Rectángulo"/>
        <xdr:cNvSpPr/>
      </xdr:nvSpPr>
      <xdr:spPr>
        <a:xfrm>
          <a:off x="13868501" y="33877"/>
          <a:ext cx="5390963" cy="374141"/>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s-E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DE</a:t>
          </a:r>
          <a:r>
            <a:rPr lang="es-ES" sz="18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LA COLUMNA R a la AB VAN OCULTAS PARA LA SEP</a:t>
          </a:r>
          <a:endParaRPr lang="es-E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9525</xdr:colOff>
      <xdr:row>5</xdr:row>
      <xdr:rowOff>85725</xdr:rowOff>
    </xdr:from>
    <xdr:to>
      <xdr:col>28</xdr:col>
      <xdr:colOff>742950</xdr:colOff>
      <xdr:row>5</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0UPEAS%20(%20%20I,II,III%20IV,V)%20-%20(XXX)%20PEF%20%2043%202013%20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flores.UDGNET/AppData/Local/Microsoft/Windows/Temporary%20Internet%20Files/Content.Outlook/90HN840R/INF%201%20A%204%20TRIMESTRE%202014%20S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TRABAJO  PARA LA IES"/>
      <sheetName val="FRACCIÓN I 2013"/>
      <sheetName val="FRACCIÓN II 1er 2013"/>
      <sheetName val="FRACCION II  IIer 2013"/>
      <sheetName val="FRACCIÓN II  IIIer 2012"/>
      <sheetName val="fracción II   IVer 2013"/>
      <sheetName val="FRACCIÓN III Ier 2013"/>
      <sheetName val="FRACCIÓN III IIer 2013 "/>
      <sheetName val="FRACCIÓN III IIIer 2013"/>
      <sheetName val="FRACCIÓN III 1Ver 2013"/>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CCIÓN II 1er 2014"/>
      <sheetName val="FRACCION II 2do 2014"/>
      <sheetName val="FRACCION II 3er 2014"/>
      <sheetName val="FRACCIÓN II 4to 2014 (2)"/>
      <sheetName val="ANEXO 1° TRIM 14 FRACC II"/>
      <sheetName val="ANEXO 2° TRIM 14 FRACC II"/>
      <sheetName val="ANEXO 3° TRIM 14 FRACC II"/>
      <sheetName val="ANEXO 4° TRIM 14 FRACC II"/>
    </sheetNames>
    <sheetDataSet>
      <sheetData sheetId="0"/>
      <sheetData sheetId="1"/>
      <sheetData sheetId="2">
        <row r="12">
          <cell r="U12">
            <v>79717262.480778724</v>
          </cell>
        </row>
        <row r="13">
          <cell r="U13">
            <v>299203688.8085131</v>
          </cell>
        </row>
        <row r="15">
          <cell r="U15">
            <v>1676652.5637140544</v>
          </cell>
        </row>
        <row r="16">
          <cell r="U16">
            <v>8585722.8658306561</v>
          </cell>
        </row>
        <row r="17">
          <cell r="U17">
            <v>20681013.552763782</v>
          </cell>
        </row>
        <row r="18">
          <cell r="U18">
            <v>105074545.41702116</v>
          </cell>
        </row>
        <row r="19">
          <cell r="U19">
            <v>100311992.80799901</v>
          </cell>
        </row>
        <row r="20">
          <cell r="U20">
            <v>60913378.120440036</v>
          </cell>
        </row>
        <row r="21">
          <cell r="U21">
            <v>93374462.948073074</v>
          </cell>
        </row>
        <row r="22">
          <cell r="U22">
            <v>84738213.422094747</v>
          </cell>
        </row>
        <row r="23">
          <cell r="U23">
            <v>95311131.750121295</v>
          </cell>
        </row>
        <row r="24">
          <cell r="U24">
            <v>65103.489234361557</v>
          </cell>
        </row>
        <row r="25">
          <cell r="U25">
            <v>303922.04564610287</v>
          </cell>
        </row>
        <row r="26">
          <cell r="U26">
            <v>1956445.4458288043</v>
          </cell>
        </row>
        <row r="27">
          <cell r="U27">
            <v>11910018.249374988</v>
          </cell>
        </row>
        <row r="28">
          <cell r="U28">
            <v>15384996.858431861</v>
          </cell>
        </row>
        <row r="29">
          <cell r="U29">
            <v>19386954.72173401</v>
          </cell>
        </row>
        <row r="30">
          <cell r="U30">
            <v>41641606.304057352</v>
          </cell>
        </row>
        <row r="31">
          <cell r="U31">
            <v>47011507.619295374</v>
          </cell>
        </row>
        <row r="32">
          <cell r="U32">
            <v>169090159.40072027</v>
          </cell>
        </row>
        <row r="33">
          <cell r="U33">
            <v>1776115.4427460239</v>
          </cell>
        </row>
        <row r="34">
          <cell r="U34">
            <v>8249089.7656836472</v>
          </cell>
        </row>
        <row r="35">
          <cell r="U35">
            <v>14985521.478434935</v>
          </cell>
        </row>
        <row r="36">
          <cell r="U36">
            <v>26422670.091408815</v>
          </cell>
        </row>
        <row r="37">
          <cell r="U37">
            <v>22683852.91054609</v>
          </cell>
        </row>
        <row r="38">
          <cell r="U38">
            <v>13979144.474055877</v>
          </cell>
        </row>
        <row r="39">
          <cell r="U39">
            <v>12251210.90347499</v>
          </cell>
        </row>
        <row r="40">
          <cell r="U40">
            <v>8422778.7056468539</v>
          </cell>
        </row>
        <row r="41">
          <cell r="U41">
            <v>18690384.666448284</v>
          </cell>
        </row>
        <row r="44">
          <cell r="U44">
            <v>6176902.4257437214</v>
          </cell>
        </row>
        <row r="45">
          <cell r="U45">
            <v>11922261.328680025</v>
          </cell>
        </row>
        <row r="46">
          <cell r="U46">
            <v>4369959.6880665347</v>
          </cell>
        </row>
        <row r="47">
          <cell r="U47">
            <v>13932859.161223186</v>
          </cell>
        </row>
        <row r="48">
          <cell r="U48">
            <v>26791815.660441618</v>
          </cell>
        </row>
        <row r="49">
          <cell r="U49">
            <v>24617125.9717924</v>
          </cell>
        </row>
        <row r="50">
          <cell r="U50">
            <v>39625209.236788332</v>
          </cell>
        </row>
        <row r="51">
          <cell r="U51">
            <v>6067469.8837966854</v>
          </cell>
        </row>
        <row r="52">
          <cell r="U52">
            <v>152275.70514928555</v>
          </cell>
        </row>
        <row r="53">
          <cell r="U53">
            <v>3803346.4248857806</v>
          </cell>
        </row>
        <row r="54">
          <cell r="U54">
            <v>18860917.218842246</v>
          </cell>
        </row>
        <row r="55">
          <cell r="U55">
            <v>60975238.699327908</v>
          </cell>
        </row>
        <row r="56">
          <cell r="U56">
            <v>5454534.8844794435</v>
          </cell>
        </row>
        <row r="57">
          <cell r="U57">
            <v>48416548.093305886</v>
          </cell>
        </row>
        <row r="58">
          <cell r="U58">
            <v>8887692.2833729349</v>
          </cell>
        </row>
        <row r="59">
          <cell r="U59">
            <v>24516827.591552824</v>
          </cell>
        </row>
        <row r="60">
          <cell r="U60">
            <v>75807.608760875606</v>
          </cell>
        </row>
        <row r="61">
          <cell r="U61">
            <v>692567.03380197706</v>
          </cell>
        </row>
        <row r="62">
          <cell r="U62">
            <v>214583.80149563216</v>
          </cell>
        </row>
        <row r="63">
          <cell r="U63">
            <v>99742.893579345546</v>
          </cell>
        </row>
        <row r="64">
          <cell r="U64">
            <v>1320777.5728685476</v>
          </cell>
        </row>
        <row r="65">
          <cell r="U65">
            <v>147748.06556577326</v>
          </cell>
        </row>
        <row r="66">
          <cell r="U66">
            <v>5903480.2565894062</v>
          </cell>
        </row>
        <row r="67">
          <cell r="U67">
            <v>10338605.943619583</v>
          </cell>
        </row>
        <row r="68">
          <cell r="U68">
            <v>17716825.744909648</v>
          </cell>
        </row>
        <row r="69">
          <cell r="U69">
            <v>20213148.311300296</v>
          </cell>
        </row>
        <row r="70">
          <cell r="U70">
            <v>27365033.232842363</v>
          </cell>
        </row>
        <row r="71">
          <cell r="U71">
            <v>130959.73244892845</v>
          </cell>
        </row>
        <row r="72">
          <cell r="U72">
            <v>2607626.6403064197</v>
          </cell>
        </row>
        <row r="73">
          <cell r="U73">
            <v>3003912.3252374073</v>
          </cell>
        </row>
        <row r="74">
          <cell r="U74">
            <v>5495388.3114134874</v>
          </cell>
        </row>
        <row r="75">
          <cell r="U75">
            <v>3266705.0184745239</v>
          </cell>
        </row>
        <row r="76">
          <cell r="U76">
            <v>3132893.7841060474</v>
          </cell>
        </row>
        <row r="77">
          <cell r="U77">
            <v>7217447.1830770038</v>
          </cell>
        </row>
        <row r="78">
          <cell r="U78">
            <v>223079.90143349697</v>
          </cell>
        </row>
        <row r="79">
          <cell r="U79">
            <v>3131039.4981809207</v>
          </cell>
        </row>
        <row r="80">
          <cell r="U80">
            <v>8053103.7350374293</v>
          </cell>
        </row>
        <row r="82">
          <cell r="U82">
            <v>385556.41315375571</v>
          </cell>
        </row>
        <row r="83">
          <cell r="U83">
            <v>3480960.7853964544</v>
          </cell>
        </row>
        <row r="84">
          <cell r="U84">
            <v>422992.4892364124</v>
          </cell>
        </row>
        <row r="85">
          <cell r="U85">
            <v>2298616.0521966135</v>
          </cell>
        </row>
        <row r="86">
          <cell r="U86">
            <v>29594213.012115914</v>
          </cell>
        </row>
        <row r="87">
          <cell r="U87">
            <v>5540884.9580969196</v>
          </cell>
        </row>
        <row r="88">
          <cell r="U88">
            <v>731233.18276038766</v>
          </cell>
        </row>
        <row r="89">
          <cell r="U89">
            <v>1590014.2008831825</v>
          </cell>
        </row>
        <row r="90">
          <cell r="U90">
            <v>1456601.9403541461</v>
          </cell>
        </row>
        <row r="91">
          <cell r="U91">
            <v>26346466.084223423</v>
          </cell>
        </row>
        <row r="92">
          <cell r="U92">
            <v>1934866.0153735606</v>
          </cell>
        </row>
        <row r="93">
          <cell r="U93">
            <v>234773.05487072477</v>
          </cell>
        </row>
        <row r="94">
          <cell r="U94">
            <v>9275711.703150196</v>
          </cell>
        </row>
        <row r="95">
          <cell r="U95">
            <v>87427.413123099541</v>
          </cell>
        </row>
        <row r="96">
          <cell r="U96">
            <v>17547898.097285423</v>
          </cell>
        </row>
        <row r="97">
          <cell r="U97">
            <v>305772.11682584096</v>
          </cell>
        </row>
        <row r="98">
          <cell r="U98">
            <v>3941790.1674691522</v>
          </cell>
        </row>
        <row r="99">
          <cell r="U99">
            <v>636006.04243770905</v>
          </cell>
        </row>
        <row r="100">
          <cell r="U100">
            <v>318003.02121885453</v>
          </cell>
        </row>
        <row r="101">
          <cell r="U101">
            <v>236906.74108206859</v>
          </cell>
        </row>
        <row r="102">
          <cell r="U102">
            <v>4133410.2279616585</v>
          </cell>
        </row>
        <row r="103">
          <cell r="U103">
            <v>420574.5573132264</v>
          </cell>
        </row>
        <row r="104">
          <cell r="U104">
            <v>12611366.904770868</v>
          </cell>
        </row>
        <row r="105">
          <cell r="U105">
            <v>15946022.845353106</v>
          </cell>
        </row>
        <row r="106">
          <cell r="U106">
            <v>422999.87882498471</v>
          </cell>
        </row>
        <row r="107">
          <cell r="U107">
            <v>318003.02121885453</v>
          </cell>
        </row>
        <row r="108">
          <cell r="U108">
            <v>318003.02121885453</v>
          </cell>
        </row>
        <row r="109">
          <cell r="U109">
            <v>353562.2015992442</v>
          </cell>
        </row>
        <row r="110">
          <cell r="U110">
            <v>422999.87882498471</v>
          </cell>
        </row>
        <row r="111">
          <cell r="U111">
            <v>384522.70802557515</v>
          </cell>
        </row>
        <row r="112">
          <cell r="U112">
            <v>35565741.274734989</v>
          </cell>
        </row>
        <row r="113">
          <cell r="U113">
            <v>28003272.206118822</v>
          </cell>
        </row>
        <row r="114">
          <cell r="U114">
            <v>18179571.93006628</v>
          </cell>
        </row>
        <row r="115">
          <cell r="U115">
            <v>8842170.8963503614</v>
          </cell>
        </row>
        <row r="116">
          <cell r="U116">
            <v>852030.36535955791</v>
          </cell>
        </row>
        <row r="117">
          <cell r="U117">
            <v>345170.93900806044</v>
          </cell>
        </row>
        <row r="118">
          <cell r="U118">
            <v>246383.02689066328</v>
          </cell>
        </row>
        <row r="119">
          <cell r="U119">
            <v>7745616.0103914971</v>
          </cell>
        </row>
        <row r="120">
          <cell r="U120">
            <v>4099309.5792465853</v>
          </cell>
        </row>
        <row r="121">
          <cell r="U121">
            <v>6344998.1823747698</v>
          </cell>
        </row>
        <row r="122">
          <cell r="U122">
            <v>422999.87882498471</v>
          </cell>
        </row>
        <row r="123">
          <cell r="U123">
            <v>659924.65784412296</v>
          </cell>
        </row>
        <row r="124">
          <cell r="U124">
            <v>5051383.7362034675</v>
          </cell>
        </row>
        <row r="125">
          <cell r="U125">
            <v>5051383.7362034675</v>
          </cell>
        </row>
        <row r="126">
          <cell r="U126">
            <v>589504.14808650652</v>
          </cell>
        </row>
        <row r="127">
          <cell r="U127">
            <v>2295420.1284755706</v>
          </cell>
        </row>
        <row r="128">
          <cell r="U128">
            <v>318003.02121885453</v>
          </cell>
        </row>
        <row r="129">
          <cell r="U129">
            <v>2388803.8542829142</v>
          </cell>
        </row>
        <row r="130">
          <cell r="U130">
            <v>4861019.580478617</v>
          </cell>
        </row>
        <row r="131">
          <cell r="U131">
            <v>9992392.2195364721</v>
          </cell>
        </row>
        <row r="132">
          <cell r="U132">
            <v>278650.6185535767</v>
          </cell>
        </row>
        <row r="133">
          <cell r="U133">
            <v>364150.5756096454</v>
          </cell>
        </row>
        <row r="134">
          <cell r="U134">
            <v>422999.7883038756</v>
          </cell>
        </row>
        <row r="135">
          <cell r="U135">
            <v>422999.7883038756</v>
          </cell>
        </row>
        <row r="136">
          <cell r="U136">
            <v>506350.96718696982</v>
          </cell>
        </row>
        <row r="137">
          <cell r="U137">
            <v>219518.50252330414</v>
          </cell>
        </row>
        <row r="138">
          <cell r="U138">
            <v>1792217.1122036641</v>
          </cell>
        </row>
        <row r="139">
          <cell r="U139">
            <v>219518.50252330414</v>
          </cell>
        </row>
        <row r="140">
          <cell r="U140">
            <v>364150.52630969556</v>
          </cell>
        </row>
        <row r="141">
          <cell r="U141">
            <v>284010.03126541019</v>
          </cell>
        </row>
        <row r="142">
          <cell r="U142">
            <v>307150.46711080417</v>
          </cell>
        </row>
        <row r="143">
          <cell r="U143">
            <v>307150.46711080417</v>
          </cell>
        </row>
        <row r="144">
          <cell r="U144">
            <v>117893.65747262503</v>
          </cell>
        </row>
        <row r="145">
          <cell r="U145">
            <v>2341973.5602668924</v>
          </cell>
        </row>
        <row r="146">
          <cell r="U146">
            <v>364150.5756096454</v>
          </cell>
        </row>
        <row r="147">
          <cell r="U147">
            <v>1643089.7651158266</v>
          </cell>
        </row>
        <row r="148">
          <cell r="U148">
            <v>567681.17758264742</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V71"/>
  <sheetViews>
    <sheetView topLeftCell="B11" workbookViewId="0">
      <pane ySplit="6270" topLeftCell="A59"/>
      <selection activeCell="I20" sqref="I20"/>
      <selection pane="bottomLeft" activeCell="Q33" sqref="Q33"/>
    </sheetView>
  </sheetViews>
  <sheetFormatPr baseColWidth="10" defaultColWidth="11.42578125" defaultRowHeight="12.75" x14ac:dyDescent="0.2"/>
  <cols>
    <col min="2" max="2" width="19.7109375" customWidth="1"/>
    <col min="9" max="9" width="11.7109375" bestFit="1" customWidth="1"/>
    <col min="15" max="15" width="11.7109375" bestFit="1" customWidth="1"/>
    <col min="18" max="18" width="1.85546875" customWidth="1"/>
    <col min="19" max="19" width="9.140625" customWidth="1"/>
    <col min="21" max="21" width="0" hidden="1" customWidth="1"/>
    <col min="22" max="22" width="15.7109375" customWidth="1"/>
  </cols>
  <sheetData>
    <row r="2" spans="1:19" ht="26.25" x14ac:dyDescent="0.4">
      <c r="A2" s="357" t="s">
        <v>57</v>
      </c>
      <c r="B2" s="357"/>
      <c r="C2" s="357"/>
      <c r="D2" s="357"/>
      <c r="E2" s="357"/>
      <c r="F2" s="357"/>
      <c r="G2" s="357"/>
      <c r="H2" s="357"/>
      <c r="I2" s="357"/>
      <c r="J2" s="357"/>
      <c r="K2" s="357"/>
      <c r="L2" s="357"/>
      <c r="M2" s="357"/>
      <c r="N2" s="357"/>
      <c r="O2" s="357"/>
      <c r="P2" s="357"/>
      <c r="Q2" s="357"/>
      <c r="R2" s="357"/>
      <c r="S2" s="357"/>
    </row>
    <row r="4" spans="1:19" x14ac:dyDescent="0.2">
      <c r="A4" s="353" t="s">
        <v>116</v>
      </c>
      <c r="B4" s="353"/>
      <c r="C4" s="353"/>
      <c r="D4" s="353"/>
      <c r="E4" s="353"/>
      <c r="F4" s="353"/>
      <c r="G4" s="353"/>
      <c r="H4" s="353"/>
      <c r="I4" s="353"/>
      <c r="J4" s="353"/>
      <c r="K4" s="353"/>
      <c r="L4" s="353"/>
      <c r="M4" s="353"/>
      <c r="N4" s="353"/>
      <c r="O4" s="353"/>
      <c r="P4" s="353"/>
      <c r="Q4" s="353"/>
      <c r="R4" s="353"/>
      <c r="S4" s="353"/>
    </row>
    <row r="7" spans="1:19" ht="18.75" x14ac:dyDescent="0.3">
      <c r="A7" s="122"/>
      <c r="B7" s="358" t="s">
        <v>59</v>
      </c>
      <c r="C7" s="360" t="s">
        <v>115</v>
      </c>
      <c r="D7" s="361"/>
      <c r="E7" s="361"/>
      <c r="F7" s="361"/>
      <c r="G7" s="361"/>
      <c r="H7" s="361"/>
      <c r="I7" s="361"/>
      <c r="J7" s="361"/>
      <c r="K7" s="361"/>
      <c r="L7" s="361"/>
      <c r="M7" s="361"/>
      <c r="N7" s="361"/>
      <c r="O7" s="362"/>
      <c r="P7" s="358" t="s">
        <v>59</v>
      </c>
      <c r="S7" s="115"/>
    </row>
    <row r="8" spans="1:19" ht="121.5" customHeight="1" thickBot="1" x14ac:dyDescent="0.25">
      <c r="A8" s="225"/>
      <c r="B8" s="359"/>
      <c r="C8" s="237" t="s">
        <v>430</v>
      </c>
      <c r="D8" s="258" t="s">
        <v>423</v>
      </c>
      <c r="E8" s="238" t="s">
        <v>415</v>
      </c>
      <c r="F8" s="237" t="s">
        <v>418</v>
      </c>
      <c r="G8" s="238" t="s">
        <v>99</v>
      </c>
      <c r="H8" s="238" t="s">
        <v>454</v>
      </c>
      <c r="I8" s="258" t="s">
        <v>421</v>
      </c>
      <c r="J8" s="238" t="s">
        <v>35</v>
      </c>
      <c r="K8" s="258" t="s">
        <v>453</v>
      </c>
      <c r="L8" s="258" t="s">
        <v>417</v>
      </c>
      <c r="M8" s="258" t="s">
        <v>456</v>
      </c>
      <c r="N8" s="258" t="s">
        <v>439</v>
      </c>
      <c r="O8" s="115"/>
      <c r="P8" s="359"/>
    </row>
    <row r="9" spans="1:19" x14ac:dyDescent="0.2">
      <c r="B9" s="10" t="s">
        <v>45</v>
      </c>
      <c r="C9" s="11">
        <f>+C33</f>
        <v>600.54200000000003</v>
      </c>
      <c r="D9" s="12">
        <f>+C35</f>
        <v>0</v>
      </c>
      <c r="E9" s="12">
        <f>+C39</f>
        <v>0</v>
      </c>
      <c r="F9" s="12">
        <f>+C48</f>
        <v>0</v>
      </c>
      <c r="G9" s="12">
        <f>+C44</f>
        <v>0</v>
      </c>
      <c r="H9" s="12">
        <f>C48</f>
        <v>0</v>
      </c>
      <c r="I9" s="12">
        <f>+C51</f>
        <v>0</v>
      </c>
      <c r="J9" s="12">
        <f>+C54</f>
        <v>0</v>
      </c>
      <c r="K9" s="12">
        <f>+C57</f>
        <v>0</v>
      </c>
      <c r="L9" s="12">
        <f>+C59</f>
        <v>0</v>
      </c>
      <c r="M9" s="12">
        <f>+C62</f>
        <v>0</v>
      </c>
      <c r="N9" s="12">
        <f>C65</f>
        <v>0</v>
      </c>
      <c r="O9" s="13"/>
      <c r="P9" s="113" t="s">
        <v>45</v>
      </c>
    </row>
    <row r="10" spans="1:19" x14ac:dyDescent="0.2">
      <c r="B10" s="10" t="s">
        <v>46</v>
      </c>
      <c r="C10" s="14">
        <f>+D33</f>
        <v>300.27100000000002</v>
      </c>
      <c r="D10" s="15">
        <f>+D36</f>
        <v>0</v>
      </c>
      <c r="E10" s="15">
        <f>+D39</f>
        <v>0</v>
      </c>
      <c r="F10" s="15">
        <f>+E42</f>
        <v>0</v>
      </c>
      <c r="G10" s="15">
        <f>+D45</f>
        <v>0</v>
      </c>
      <c r="H10" s="299">
        <f>D48</f>
        <v>0</v>
      </c>
      <c r="I10" s="15">
        <f>+D51</f>
        <v>0</v>
      </c>
      <c r="J10" s="15">
        <f>+D54</f>
        <v>0</v>
      </c>
      <c r="K10" s="15">
        <f>+D57</f>
        <v>0</v>
      </c>
      <c r="L10" s="15">
        <f>+D59</f>
        <v>0</v>
      </c>
      <c r="M10" s="15">
        <f>+D62</f>
        <v>0</v>
      </c>
      <c r="N10" s="15">
        <f>D65</f>
        <v>0</v>
      </c>
      <c r="O10" s="17"/>
      <c r="P10" s="113" t="s">
        <v>46</v>
      </c>
    </row>
    <row r="11" spans="1:19" x14ac:dyDescent="0.2">
      <c r="B11" s="10" t="s">
        <v>47</v>
      </c>
      <c r="C11" s="14">
        <f>+E33</f>
        <v>300.27100000000002</v>
      </c>
      <c r="D11" s="15">
        <f>+E36</f>
        <v>0</v>
      </c>
      <c r="E11" s="15">
        <f>+E39</f>
        <v>0</v>
      </c>
      <c r="F11" s="15">
        <f>+E42</f>
        <v>0</v>
      </c>
      <c r="G11" s="15">
        <f>+E45</f>
        <v>0</v>
      </c>
      <c r="H11" s="15">
        <f>E48</f>
        <v>0</v>
      </c>
      <c r="I11" s="15">
        <f>+E51</f>
        <v>0</v>
      </c>
      <c r="J11" s="15">
        <f>+E54</f>
        <v>0</v>
      </c>
      <c r="K11" s="15">
        <f>+E57</f>
        <v>0</v>
      </c>
      <c r="L11" s="15">
        <f>+E59</f>
        <v>0</v>
      </c>
      <c r="M11" s="15">
        <f>+E62</f>
        <v>0</v>
      </c>
      <c r="N11" s="15">
        <f>E65</f>
        <v>0</v>
      </c>
      <c r="O11" s="17"/>
      <c r="P11" s="113" t="s">
        <v>47</v>
      </c>
    </row>
    <row r="12" spans="1:19" x14ac:dyDescent="0.2">
      <c r="B12" s="10" t="s">
        <v>48</v>
      </c>
      <c r="C12" s="14">
        <f>+G33</f>
        <v>302.60750289999999</v>
      </c>
      <c r="D12" s="15">
        <f>+G36</f>
        <v>0</v>
      </c>
      <c r="E12" s="15">
        <f>+G39</f>
        <v>0</v>
      </c>
      <c r="F12" s="15">
        <f>+G42</f>
        <v>0</v>
      </c>
      <c r="G12" s="15">
        <f>+G45</f>
        <v>0</v>
      </c>
      <c r="H12" s="15">
        <f>G48</f>
        <v>0</v>
      </c>
      <c r="I12" s="15">
        <f>+G51</f>
        <v>0</v>
      </c>
      <c r="J12" s="15">
        <f>+G54</f>
        <v>0</v>
      </c>
      <c r="K12" s="15">
        <f>+G57</f>
        <v>0</v>
      </c>
      <c r="L12" s="15">
        <f>+G59</f>
        <v>0</v>
      </c>
      <c r="M12" s="15">
        <f>+G62</f>
        <v>0</v>
      </c>
      <c r="N12" s="15">
        <f>G65</f>
        <v>0</v>
      </c>
      <c r="O12" s="17"/>
      <c r="P12" s="113" t="s">
        <v>48</v>
      </c>
    </row>
    <row r="13" spans="1:19" x14ac:dyDescent="0.2">
      <c r="B13" s="10" t="s">
        <v>49</v>
      </c>
      <c r="C13" s="14">
        <f>+H33</f>
        <v>153.45594137000001</v>
      </c>
      <c r="D13" s="16">
        <f>+H36</f>
        <v>0</v>
      </c>
      <c r="E13" s="16">
        <f>+H45</f>
        <v>0</v>
      </c>
      <c r="F13" s="16">
        <f>+H42</f>
        <v>0</v>
      </c>
      <c r="G13" s="16">
        <v>0</v>
      </c>
      <c r="H13" s="15">
        <f>I48</f>
        <v>0</v>
      </c>
      <c r="I13" s="16">
        <f>+H51</f>
        <v>0</v>
      </c>
      <c r="J13" s="16">
        <f>+H54</f>
        <v>0</v>
      </c>
      <c r="K13" s="16">
        <f>+H57</f>
        <v>0</v>
      </c>
      <c r="L13" s="16">
        <f>+H59</f>
        <v>0</v>
      </c>
      <c r="M13" s="16">
        <f>+H62</f>
        <v>1.1237200000000001</v>
      </c>
      <c r="N13" s="16">
        <f>H65</f>
        <v>0</v>
      </c>
      <c r="O13" s="17"/>
      <c r="P13" s="113" t="s">
        <v>49</v>
      </c>
    </row>
    <row r="14" spans="1:19" x14ac:dyDescent="0.2">
      <c r="B14" s="10" t="s">
        <v>50</v>
      </c>
      <c r="C14" s="14">
        <f>+I33</f>
        <v>750.09094400000004</v>
      </c>
      <c r="D14" s="16">
        <f>+I36</f>
        <v>0</v>
      </c>
      <c r="E14" s="16">
        <f>+I39</f>
        <v>0</v>
      </c>
      <c r="F14" s="16">
        <v>0</v>
      </c>
      <c r="G14" s="16">
        <v>0</v>
      </c>
      <c r="H14" s="15">
        <f>I48</f>
        <v>0</v>
      </c>
      <c r="I14" s="16">
        <f>+I51</f>
        <v>0</v>
      </c>
      <c r="J14" s="16">
        <f>+I57</f>
        <v>0</v>
      </c>
      <c r="K14" s="16">
        <f>+I57</f>
        <v>0</v>
      </c>
      <c r="L14" s="16">
        <f>+I59</f>
        <v>0</v>
      </c>
      <c r="M14" s="16">
        <f>+I62</f>
        <v>0</v>
      </c>
      <c r="N14" s="16">
        <f>I65</f>
        <v>0</v>
      </c>
      <c r="O14" s="17"/>
      <c r="P14" s="113" t="s">
        <v>50</v>
      </c>
    </row>
    <row r="15" spans="1:19" x14ac:dyDescent="0.2">
      <c r="B15" s="10" t="s">
        <v>51</v>
      </c>
      <c r="C15" s="18">
        <f>+K33</f>
        <v>299.84065454</v>
      </c>
      <c r="D15" s="16">
        <f>+K36</f>
        <v>69.878</v>
      </c>
      <c r="E15" s="16">
        <f>+K39</f>
        <v>5</v>
      </c>
      <c r="F15" s="16">
        <f>+K42</f>
        <v>0</v>
      </c>
      <c r="G15" s="16">
        <v>0</v>
      </c>
      <c r="H15" s="15">
        <f>K48</f>
        <v>0</v>
      </c>
      <c r="I15" s="16">
        <f>+K51</f>
        <v>0</v>
      </c>
      <c r="J15" s="16">
        <f>+K57</f>
        <v>0</v>
      </c>
      <c r="K15" s="16">
        <v>0</v>
      </c>
      <c r="L15" s="16">
        <f>+K59</f>
        <v>0</v>
      </c>
      <c r="M15" s="16">
        <f>+K62</f>
        <v>0</v>
      </c>
      <c r="N15" s="16">
        <f>K65</f>
        <v>0</v>
      </c>
      <c r="O15" s="17"/>
      <c r="P15" s="113" t="s">
        <v>51</v>
      </c>
    </row>
    <row r="16" spans="1:19" x14ac:dyDescent="0.2">
      <c r="B16" s="10" t="s">
        <v>52</v>
      </c>
      <c r="C16" s="18">
        <f>+L33</f>
        <v>300.03099594000003</v>
      </c>
      <c r="D16" s="16">
        <f>L36</f>
        <v>34.953530999999998</v>
      </c>
      <c r="E16" s="16">
        <f>+L39</f>
        <v>25.9</v>
      </c>
      <c r="F16" s="16">
        <f>+L42</f>
        <v>0</v>
      </c>
      <c r="G16" s="16">
        <v>0</v>
      </c>
      <c r="H16" s="15">
        <f>L48</f>
        <v>0</v>
      </c>
      <c r="I16" s="16">
        <f>+L51</f>
        <v>0</v>
      </c>
      <c r="J16" s="16">
        <f>+L54</f>
        <v>0</v>
      </c>
      <c r="K16" s="16">
        <f>+L57</f>
        <v>0</v>
      </c>
      <c r="L16" s="16">
        <f>+L59</f>
        <v>0</v>
      </c>
      <c r="M16" s="16">
        <f>+L62</f>
        <v>0</v>
      </c>
      <c r="N16" s="16">
        <f>L65</f>
        <v>0</v>
      </c>
      <c r="O16" s="17"/>
      <c r="P16" s="113" t="s">
        <v>52</v>
      </c>
    </row>
    <row r="17" spans="1:19" x14ac:dyDescent="0.2">
      <c r="B17" s="10" t="s">
        <v>53</v>
      </c>
      <c r="C17" s="18">
        <f>+M33</f>
        <v>299.94682620999998</v>
      </c>
      <c r="D17" s="16">
        <v>0</v>
      </c>
      <c r="E17" s="16">
        <f>+M39</f>
        <v>57.362129000000003</v>
      </c>
      <c r="F17" s="16">
        <f>+M42</f>
        <v>0</v>
      </c>
      <c r="G17" s="16">
        <v>0</v>
      </c>
      <c r="H17" s="15">
        <f>M48</f>
        <v>0</v>
      </c>
      <c r="I17" s="16">
        <f>+M51</f>
        <v>70</v>
      </c>
      <c r="J17" s="16">
        <v>0</v>
      </c>
      <c r="K17" s="16">
        <v>0</v>
      </c>
      <c r="L17" s="16">
        <f>+M59</f>
        <v>0</v>
      </c>
      <c r="M17" s="16">
        <f>+M62</f>
        <v>0</v>
      </c>
      <c r="N17" s="16">
        <f>M65</f>
        <v>0</v>
      </c>
      <c r="O17" s="17"/>
      <c r="P17" s="113" t="s">
        <v>53</v>
      </c>
    </row>
    <row r="18" spans="1:19" x14ac:dyDescent="0.2">
      <c r="B18" s="10" t="s">
        <v>54</v>
      </c>
      <c r="C18" s="18">
        <f>+O33</f>
        <v>299.80681600000003</v>
      </c>
      <c r="D18" s="16">
        <f>+O36</f>
        <v>0</v>
      </c>
      <c r="E18" s="16">
        <f>+O39</f>
        <v>3.8578709999999998</v>
      </c>
      <c r="F18" s="16">
        <f>+O42</f>
        <v>55.747987999999999</v>
      </c>
      <c r="G18" s="16">
        <f>+O45</f>
        <v>0</v>
      </c>
      <c r="H18" s="15">
        <f>O48</f>
        <v>0</v>
      </c>
      <c r="I18" s="16">
        <f>+O51</f>
        <v>0</v>
      </c>
      <c r="J18" s="16">
        <f>+M57</f>
        <v>0</v>
      </c>
      <c r="K18" s="16">
        <f>+O57</f>
        <v>0</v>
      </c>
      <c r="L18" s="16">
        <f>+O59</f>
        <v>0</v>
      </c>
      <c r="M18" s="16">
        <f>+O62</f>
        <v>14.275149000000001</v>
      </c>
      <c r="N18" s="16">
        <f>O65</f>
        <v>0</v>
      </c>
      <c r="O18" s="17"/>
      <c r="P18" s="113" t="s">
        <v>54</v>
      </c>
    </row>
    <row r="19" spans="1:19" x14ac:dyDescent="0.2">
      <c r="B19" s="10" t="s">
        <v>55</v>
      </c>
      <c r="C19" s="18">
        <f>+P33</f>
        <v>606.79884299000003</v>
      </c>
      <c r="D19" s="16">
        <f>+P36</f>
        <v>0</v>
      </c>
      <c r="E19" s="16">
        <f>+P39</f>
        <v>0</v>
      </c>
      <c r="F19" s="16">
        <f>+P42</f>
        <v>0</v>
      </c>
      <c r="G19" s="16">
        <f>+P45</f>
        <v>0</v>
      </c>
      <c r="H19" s="15">
        <f>P48</f>
        <v>0</v>
      </c>
      <c r="I19" s="16">
        <f>+P51</f>
        <v>0</v>
      </c>
      <c r="J19" s="16">
        <f>+P54</f>
        <v>0</v>
      </c>
      <c r="K19" s="16">
        <f>+P57</f>
        <v>0</v>
      </c>
      <c r="L19" s="16">
        <f>+P59</f>
        <v>11.086982000000001</v>
      </c>
      <c r="M19" s="16">
        <f>P62</f>
        <v>0</v>
      </c>
      <c r="N19" s="16">
        <f>P65</f>
        <v>0</v>
      </c>
      <c r="O19" s="17"/>
      <c r="P19" s="113" t="s">
        <v>55</v>
      </c>
    </row>
    <row r="20" spans="1:19" x14ac:dyDescent="0.2">
      <c r="B20" s="10" t="s">
        <v>56</v>
      </c>
      <c r="C20" s="18">
        <f>+Q33</f>
        <v>439.26611579999997</v>
      </c>
      <c r="D20" s="16">
        <f>+Q36</f>
        <v>0</v>
      </c>
      <c r="E20" s="16">
        <f>+Q39</f>
        <v>0</v>
      </c>
      <c r="F20" s="16">
        <f>+Q42</f>
        <v>60.044778000000001</v>
      </c>
      <c r="G20" s="16">
        <f>+Q45</f>
        <v>27.705622999999999</v>
      </c>
      <c r="H20" s="15">
        <f>Q48</f>
        <v>71.005234000000002</v>
      </c>
      <c r="I20" s="16">
        <f>+Q51</f>
        <v>50</v>
      </c>
      <c r="J20" s="16">
        <f>+Q57</f>
        <v>0</v>
      </c>
      <c r="K20" s="16">
        <f>+Q54</f>
        <v>0</v>
      </c>
      <c r="L20" s="16">
        <f>+Q59</f>
        <v>0</v>
      </c>
      <c r="M20" s="16">
        <f>+Q62</f>
        <v>19.973897000000001</v>
      </c>
      <c r="N20" s="16">
        <f>Q65</f>
        <v>0</v>
      </c>
      <c r="O20" s="17"/>
      <c r="P20" s="113" t="s">
        <v>56</v>
      </c>
    </row>
    <row r="21" spans="1:19" x14ac:dyDescent="0.2">
      <c r="B21" s="9"/>
      <c r="C21" s="18"/>
      <c r="D21" s="16"/>
      <c r="E21" s="16"/>
      <c r="F21" s="16"/>
      <c r="G21" s="16"/>
      <c r="H21" s="16"/>
      <c r="I21" s="16"/>
      <c r="J21" s="15"/>
      <c r="K21" s="16"/>
      <c r="L21" s="15"/>
      <c r="M21" s="15"/>
      <c r="N21" s="15"/>
      <c r="O21" s="17"/>
      <c r="P21" s="114"/>
    </row>
    <row r="22" spans="1:19" x14ac:dyDescent="0.2">
      <c r="B22" s="9"/>
      <c r="C22" s="18"/>
      <c r="D22" s="16"/>
      <c r="E22" s="16"/>
      <c r="F22" s="16"/>
      <c r="G22" s="16"/>
      <c r="H22" s="16"/>
      <c r="I22" s="15"/>
      <c r="J22" s="15"/>
      <c r="K22" s="16"/>
      <c r="L22" s="15"/>
      <c r="M22" s="15"/>
      <c r="N22" s="15"/>
      <c r="O22" s="17"/>
      <c r="P22" s="114"/>
    </row>
    <row r="23" spans="1:19" ht="13.5" thickBot="1" x14ac:dyDescent="0.25">
      <c r="B23" s="9"/>
      <c r="C23" s="19"/>
      <c r="D23" s="20"/>
      <c r="E23" s="20"/>
      <c r="F23" s="116"/>
      <c r="G23" s="20"/>
      <c r="H23" s="20"/>
      <c r="I23" s="117"/>
      <c r="J23" s="117"/>
      <c r="K23" s="118"/>
      <c r="L23" s="21"/>
      <c r="M23" s="21"/>
      <c r="N23" s="20"/>
      <c r="O23" s="22"/>
      <c r="P23" s="114"/>
    </row>
    <row r="24" spans="1:19" x14ac:dyDescent="0.2">
      <c r="B24" s="9"/>
      <c r="C24" s="23">
        <f>SUM(C9:C22)</f>
        <v>4652.92863975</v>
      </c>
      <c r="D24" s="23">
        <f t="shared" ref="D24:O24" si="0">SUM(D9:D22)</f>
        <v>104.831531</v>
      </c>
      <c r="E24" s="23">
        <f t="shared" si="0"/>
        <v>92.12</v>
      </c>
      <c r="F24" s="23">
        <f t="shared" si="0"/>
        <v>115.792766</v>
      </c>
      <c r="G24" s="23">
        <f t="shared" si="0"/>
        <v>27.705622999999999</v>
      </c>
      <c r="H24" s="23">
        <f t="shared" si="0"/>
        <v>71.005234000000002</v>
      </c>
      <c r="I24" s="23">
        <f t="shared" si="0"/>
        <v>120</v>
      </c>
      <c r="J24" s="23">
        <f t="shared" si="0"/>
        <v>0</v>
      </c>
      <c r="K24" s="23">
        <f t="shared" si="0"/>
        <v>0</v>
      </c>
      <c r="L24" s="23">
        <f t="shared" si="0"/>
        <v>11.086982000000001</v>
      </c>
      <c r="M24" s="23">
        <f t="shared" si="0"/>
        <v>35.372765999999999</v>
      </c>
      <c r="N24" s="23">
        <f t="shared" si="0"/>
        <v>0</v>
      </c>
      <c r="O24" s="23">
        <f t="shared" si="0"/>
        <v>0</v>
      </c>
      <c r="P24" s="16"/>
    </row>
    <row r="25" spans="1:19" x14ac:dyDescent="0.2">
      <c r="B25" s="9"/>
      <c r="C25" s="24" t="s">
        <v>23</v>
      </c>
      <c r="D25" s="24" t="s">
        <v>23</v>
      </c>
      <c r="E25" s="24" t="s">
        <v>23</v>
      </c>
      <c r="F25" s="24" t="s">
        <v>23</v>
      </c>
      <c r="G25" s="24" t="s">
        <v>23</v>
      </c>
      <c r="H25" s="24"/>
      <c r="I25" s="24"/>
      <c r="J25" s="24"/>
      <c r="K25" s="24"/>
      <c r="L25" s="24"/>
      <c r="M25" s="24"/>
      <c r="N25" s="24"/>
      <c r="O25" s="24"/>
      <c r="P25" s="26"/>
    </row>
    <row r="26" spans="1:19" ht="13.5" thickBot="1" x14ac:dyDescent="0.25">
      <c r="B26" s="9"/>
      <c r="C26" s="27"/>
      <c r="D26" s="27"/>
      <c r="E26" s="27"/>
      <c r="F26" s="27"/>
      <c r="G26" s="27"/>
      <c r="H26" s="25"/>
      <c r="I26" s="9"/>
      <c r="J26" s="363" t="s">
        <v>24</v>
      </c>
      <c r="K26" s="363"/>
      <c r="L26" s="363"/>
      <c r="M26" s="363"/>
      <c r="N26" s="363"/>
      <c r="O26" s="28">
        <f>+C24+D24+E24+F24+G24+H24+I24+J24+K24+L24+M24+N24+O24</f>
        <v>5230.8435417499995</v>
      </c>
      <c r="P26" s="15"/>
    </row>
    <row r="27" spans="1:19" ht="13.5" thickTop="1" x14ac:dyDescent="0.2">
      <c r="B27" s="9"/>
      <c r="C27" s="27"/>
      <c r="D27" s="27"/>
      <c r="E27" s="27"/>
      <c r="F27" s="27"/>
      <c r="G27" s="27"/>
      <c r="H27" s="25"/>
      <c r="I27" s="9"/>
      <c r="J27" s="93"/>
      <c r="K27" s="93"/>
      <c r="L27" s="93"/>
      <c r="M27" s="93"/>
      <c r="N27" s="93"/>
      <c r="O27" s="121"/>
      <c r="P27" s="15"/>
    </row>
    <row r="28" spans="1:19" x14ac:dyDescent="0.2">
      <c r="A28" s="353" t="s">
        <v>114</v>
      </c>
      <c r="B28" s="353"/>
      <c r="C28" s="353"/>
      <c r="D28" s="353"/>
      <c r="E28" s="353"/>
      <c r="F28" s="353"/>
      <c r="G28" s="353"/>
      <c r="H28" s="353"/>
      <c r="I28" s="353"/>
      <c r="J28" s="353"/>
      <c r="K28" s="353"/>
      <c r="L28" s="353"/>
      <c r="M28" s="353"/>
      <c r="N28" s="353"/>
      <c r="O28" s="353"/>
      <c r="P28" s="353"/>
      <c r="Q28" s="353"/>
      <c r="R28" s="353"/>
      <c r="S28" s="353"/>
    </row>
    <row r="30" spans="1:19" ht="24" customHeight="1" x14ac:dyDescent="0.2">
      <c r="A30" s="364" t="s">
        <v>44</v>
      </c>
      <c r="B30" s="365"/>
      <c r="C30" s="354" t="s">
        <v>110</v>
      </c>
      <c r="D30" s="355"/>
      <c r="E30" s="356"/>
      <c r="G30" s="354" t="s">
        <v>111</v>
      </c>
      <c r="H30" s="355"/>
      <c r="I30" s="356"/>
      <c r="K30" s="354" t="s">
        <v>112</v>
      </c>
      <c r="L30" s="355"/>
      <c r="M30" s="356"/>
      <c r="O30" s="354" t="s">
        <v>113</v>
      </c>
      <c r="P30" s="355"/>
      <c r="Q30" s="356"/>
    </row>
    <row r="31" spans="1:19" x14ac:dyDescent="0.2">
      <c r="C31" s="119" t="s">
        <v>25</v>
      </c>
      <c r="D31" s="119" t="s">
        <v>46</v>
      </c>
      <c r="E31" s="119" t="s">
        <v>47</v>
      </c>
      <c r="G31" s="120" t="s">
        <v>48</v>
      </c>
      <c r="H31" s="120" t="s">
        <v>49</v>
      </c>
      <c r="I31" s="120" t="s">
        <v>50</v>
      </c>
      <c r="K31" s="120" t="s">
        <v>51</v>
      </c>
      <c r="L31" s="120" t="s">
        <v>52</v>
      </c>
      <c r="M31" s="120" t="s">
        <v>53</v>
      </c>
      <c r="O31" s="120" t="s">
        <v>54</v>
      </c>
      <c r="P31" s="120" t="s">
        <v>55</v>
      </c>
      <c r="Q31" s="120" t="s">
        <v>56</v>
      </c>
    </row>
    <row r="32" spans="1:19" s="8" customFormat="1" ht="11.25" x14ac:dyDescent="0.2">
      <c r="A32" s="339" t="s">
        <v>34</v>
      </c>
      <c r="B32" s="340"/>
      <c r="C32" s="54">
        <f>+C33</f>
        <v>600.54200000000003</v>
      </c>
      <c r="D32" s="54">
        <f>+C32+D33</f>
        <v>900.8130000000001</v>
      </c>
      <c r="E32" s="54">
        <f>+D32+E33</f>
        <v>1201.0840000000001</v>
      </c>
      <c r="F32" s="33"/>
      <c r="G32" s="55">
        <f>+E32+G33</f>
        <v>1503.6915029000002</v>
      </c>
      <c r="H32" s="55">
        <f>+G32+H33</f>
        <v>1657.1474442700001</v>
      </c>
      <c r="I32" s="55">
        <f>+H32+I33</f>
        <v>2407.2383882700001</v>
      </c>
      <c r="J32" s="39"/>
      <c r="K32" s="56">
        <f>+J33+K33</f>
        <v>2707.0790428099999</v>
      </c>
      <c r="L32" s="56">
        <f>+K32+L33</f>
        <v>3007.1100387500001</v>
      </c>
      <c r="M32" s="56">
        <f>+L32+M33</f>
        <v>3307.05686496</v>
      </c>
      <c r="N32" s="47"/>
      <c r="O32" s="57">
        <f>+M32+O33</f>
        <v>3606.8636809600002</v>
      </c>
      <c r="P32" s="57">
        <f>+O32+P33</f>
        <v>4213.6625239499999</v>
      </c>
      <c r="Q32" s="57">
        <f>+P32+Q33</f>
        <v>4652.92863975</v>
      </c>
      <c r="R32" s="39"/>
      <c r="S32" s="33"/>
    </row>
    <row r="33" spans="1:22" s="8" customFormat="1" ht="11.25" x14ac:dyDescent="0.2">
      <c r="B33" s="53" t="s">
        <v>28</v>
      </c>
      <c r="C33" s="42">
        <v>600.54200000000003</v>
      </c>
      <c r="D33" s="42">
        <v>300.27100000000002</v>
      </c>
      <c r="E33" s="42">
        <v>300.27100000000002</v>
      </c>
      <c r="F33" s="42">
        <f>+C32+D33+E33</f>
        <v>1201.0840000000001</v>
      </c>
      <c r="G33" s="42">
        <v>302.60750289999999</v>
      </c>
      <c r="H33" s="218">
        <v>153.45594137000001</v>
      </c>
      <c r="I33" s="218">
        <f>600.090944+150</f>
        <v>750.09094400000004</v>
      </c>
      <c r="J33" s="42">
        <f>+F33+G33+H33+I33</f>
        <v>2407.2383882700001</v>
      </c>
      <c r="K33" s="48">
        <v>299.84065454</v>
      </c>
      <c r="L33" s="48">
        <v>300.03099594000003</v>
      </c>
      <c r="M33" s="48">
        <v>299.94682620999998</v>
      </c>
      <c r="N33" s="48">
        <f>+J33+K33+L33+M33</f>
        <v>3307.05686496</v>
      </c>
      <c r="O33" s="40">
        <f>80.759+219.047816</f>
        <v>299.80681600000003</v>
      </c>
      <c r="P33" s="40">
        <f>605.798843+0.99999999</f>
        <v>606.79884299000003</v>
      </c>
      <c r="Q33" s="40">
        <f>298.13464101+141.13147479</f>
        <v>439.26611579999997</v>
      </c>
      <c r="R33" s="33"/>
      <c r="S33" s="41">
        <f>+N33+O33+P33+Q33</f>
        <v>4652.92863975</v>
      </c>
      <c r="T33" s="49" t="s">
        <v>23</v>
      </c>
      <c r="U33" s="8" t="s">
        <v>107</v>
      </c>
    </row>
    <row r="34" spans="1:22" s="8" customFormat="1" ht="11.25" x14ac:dyDescent="0.2">
      <c r="C34" s="33"/>
      <c r="D34" s="33"/>
      <c r="E34" s="39">
        <f>+C33+D33+E33</f>
        <v>1201.0840000000001</v>
      </c>
      <c r="F34" s="33"/>
      <c r="G34" s="39"/>
      <c r="H34" s="39"/>
      <c r="I34" s="39">
        <f>+G33+H33+I33</f>
        <v>1206.15438827</v>
      </c>
      <c r="J34" s="39"/>
      <c r="K34" s="47"/>
      <c r="L34" s="47"/>
      <c r="M34" s="47">
        <f>+K33+L33+M33</f>
        <v>899.8184766899999</v>
      </c>
      <c r="N34" s="47"/>
      <c r="O34" s="39"/>
      <c r="P34" s="39"/>
      <c r="Q34" s="47">
        <f>+O33+P33+Q33</f>
        <v>1345.87177479</v>
      </c>
      <c r="R34" s="33"/>
      <c r="S34" s="39"/>
    </row>
    <row r="35" spans="1:22" s="8" customFormat="1" ht="47.25" customHeight="1" x14ac:dyDescent="0.2">
      <c r="A35" s="341" t="s">
        <v>424</v>
      </c>
      <c r="B35" s="342"/>
      <c r="C35" s="219">
        <f>+C36</f>
        <v>0</v>
      </c>
      <c r="D35" s="219">
        <f>+C35+D36</f>
        <v>0</v>
      </c>
      <c r="E35" s="219">
        <f>+D35+E36</f>
        <v>0</v>
      </c>
      <c r="F35" s="220"/>
      <c r="G35" s="221">
        <f>+E35+G36</f>
        <v>0</v>
      </c>
      <c r="H35" s="221">
        <f>+G35+H36</f>
        <v>0</v>
      </c>
      <c r="I35" s="221">
        <f>+H35+I36</f>
        <v>0</v>
      </c>
      <c r="J35" s="39"/>
      <c r="K35" s="56">
        <f>+I35+K36</f>
        <v>69.878</v>
      </c>
      <c r="L35" s="56">
        <f>+K35+L36</f>
        <v>104.831531</v>
      </c>
      <c r="M35" s="56">
        <f>+L35+M36</f>
        <v>104.831531</v>
      </c>
      <c r="N35" s="47"/>
      <c r="O35" s="223">
        <f>+M35+O36</f>
        <v>104.831531</v>
      </c>
      <c r="P35" s="223">
        <f>+O35+P36</f>
        <v>104.831531</v>
      </c>
      <c r="Q35" s="223">
        <f>+P35+Q36</f>
        <v>104.831531</v>
      </c>
      <c r="R35" s="39"/>
      <c r="S35" s="33"/>
    </row>
    <row r="36" spans="1:22" s="8" customFormat="1" ht="11.25" x14ac:dyDescent="0.2">
      <c r="B36" s="53" t="s">
        <v>28</v>
      </c>
      <c r="C36" s="42">
        <v>0</v>
      </c>
      <c r="D36" s="42">
        <v>0</v>
      </c>
      <c r="E36" s="42">
        <v>0</v>
      </c>
      <c r="F36" s="42">
        <f>+C35+D36+E36</f>
        <v>0</v>
      </c>
      <c r="G36" s="42">
        <v>0</v>
      </c>
      <c r="H36" s="42">
        <v>0</v>
      </c>
      <c r="I36" s="42">
        <v>0</v>
      </c>
      <c r="J36" s="42">
        <f>+F36+G36+H36+I36</f>
        <v>0</v>
      </c>
      <c r="K36" s="48">
        <v>69.878</v>
      </c>
      <c r="L36" s="48">
        <v>34.953530999999998</v>
      </c>
      <c r="M36" s="48">
        <v>0</v>
      </c>
      <c r="N36" s="48">
        <f>+J36+K36+L36+M36</f>
        <v>104.831531</v>
      </c>
      <c r="O36" s="40">
        <v>0</v>
      </c>
      <c r="P36" s="40">
        <v>0</v>
      </c>
      <c r="Q36" s="40">
        <v>0</v>
      </c>
      <c r="R36" s="33"/>
      <c r="S36" s="41">
        <f>+N36+O36+P36+Q36</f>
        <v>104.831531</v>
      </c>
      <c r="T36" s="49" t="s">
        <v>23</v>
      </c>
      <c r="U36" s="8" t="s">
        <v>107</v>
      </c>
    </row>
    <row r="37" spans="1:22" s="8" customFormat="1" ht="11.25" x14ac:dyDescent="0.2">
      <c r="C37" s="33"/>
      <c r="D37" s="33"/>
      <c r="E37" s="33"/>
      <c r="F37" s="33"/>
      <c r="G37" s="39"/>
      <c r="H37" s="39"/>
      <c r="I37" s="39"/>
      <c r="J37" s="39"/>
      <c r="K37" s="47"/>
      <c r="L37" s="47"/>
      <c r="M37" s="47"/>
      <c r="N37" s="47"/>
      <c r="O37" s="39"/>
      <c r="P37" s="39"/>
      <c r="Q37" s="39"/>
      <c r="R37" s="33"/>
      <c r="S37" s="39"/>
    </row>
    <row r="38" spans="1:22" s="8" customFormat="1" ht="28.5" customHeight="1" x14ac:dyDescent="0.2">
      <c r="A38" s="341" t="s">
        <v>415</v>
      </c>
      <c r="B38" s="342"/>
      <c r="C38" s="54">
        <f>+C39</f>
        <v>0</v>
      </c>
      <c r="D38" s="54">
        <f>+C38+D39</f>
        <v>0</v>
      </c>
      <c r="E38" s="54">
        <f>+D38+E39</f>
        <v>0</v>
      </c>
      <c r="F38" s="33"/>
      <c r="G38" s="55">
        <f>+E38+G39</f>
        <v>0</v>
      </c>
      <c r="H38" s="55">
        <f>+G38+H39</f>
        <v>0</v>
      </c>
      <c r="I38" s="55">
        <f>+H38+I39</f>
        <v>0</v>
      </c>
      <c r="J38" s="39"/>
      <c r="K38" s="56">
        <f>+I38+K39</f>
        <v>5</v>
      </c>
      <c r="L38" s="56">
        <f>+K38+L39</f>
        <v>30.9</v>
      </c>
      <c r="M38" s="56">
        <f>+L38+M39</f>
        <v>88.262129000000002</v>
      </c>
      <c r="N38" s="47"/>
      <c r="O38" s="57">
        <f>+M38+O39</f>
        <v>92.12</v>
      </c>
      <c r="P38" s="57">
        <f>+O38+P39</f>
        <v>92.12</v>
      </c>
      <c r="Q38" s="57">
        <f>+P38+Q39</f>
        <v>92.12</v>
      </c>
      <c r="R38" s="39"/>
      <c r="S38" s="33"/>
    </row>
    <row r="39" spans="1:22" s="8" customFormat="1" ht="11.25" x14ac:dyDescent="0.2">
      <c r="B39" s="53" t="s">
        <v>28</v>
      </c>
      <c r="C39" s="42">
        <v>0</v>
      </c>
      <c r="D39" s="42">
        <v>0</v>
      </c>
      <c r="E39" s="42">
        <v>0</v>
      </c>
      <c r="F39" s="42">
        <f>+C38+D39+E39</f>
        <v>0</v>
      </c>
      <c r="G39" s="42">
        <v>0</v>
      </c>
      <c r="H39" s="42">
        <v>0</v>
      </c>
      <c r="I39" s="42">
        <v>0</v>
      </c>
      <c r="J39" s="42">
        <f>+F39+G39+H39+I39</f>
        <v>0</v>
      </c>
      <c r="K39" s="48">
        <v>5</v>
      </c>
      <c r="L39" s="48">
        <v>25.9</v>
      </c>
      <c r="M39" s="48">
        <v>57.362129000000003</v>
      </c>
      <c r="N39" s="48">
        <f>+J39+K39+L39+M39</f>
        <v>88.262129000000002</v>
      </c>
      <c r="O39" s="40">
        <v>3.8578709999999998</v>
      </c>
      <c r="P39" s="40">
        <v>0</v>
      </c>
      <c r="Q39" s="40">
        <v>0</v>
      </c>
      <c r="R39" s="33"/>
      <c r="S39" s="41">
        <f>+N39+O39+P39+Q39</f>
        <v>92.12</v>
      </c>
      <c r="T39" s="49" t="s">
        <v>23</v>
      </c>
      <c r="U39" s="8" t="s">
        <v>107</v>
      </c>
    </row>
    <row r="40" spans="1:22" s="8" customFormat="1" ht="11.25" x14ac:dyDescent="0.2">
      <c r="C40" s="33"/>
      <c r="D40" s="33"/>
      <c r="E40" s="33"/>
      <c r="F40" s="33"/>
      <c r="G40" s="39"/>
      <c r="H40" s="39"/>
      <c r="I40" s="39"/>
      <c r="J40" s="39"/>
      <c r="K40" s="47"/>
      <c r="L40" s="47"/>
      <c r="M40" s="47"/>
      <c r="N40" s="47"/>
      <c r="O40" s="39"/>
      <c r="P40" s="39"/>
      <c r="Q40" s="39"/>
      <c r="R40" s="33"/>
      <c r="S40" s="39"/>
      <c r="T40" s="8" t="s">
        <v>74</v>
      </c>
    </row>
    <row r="41" spans="1:22" s="8" customFormat="1" ht="11.25" x14ac:dyDescent="0.2">
      <c r="A41" s="341" t="s">
        <v>416</v>
      </c>
      <c r="B41" s="341"/>
      <c r="C41" s="54">
        <f>+C42</f>
        <v>0</v>
      </c>
      <c r="D41" s="54">
        <f>+C41+D42</f>
        <v>0</v>
      </c>
      <c r="E41" s="54">
        <f>+D41+E42</f>
        <v>0</v>
      </c>
      <c r="F41" s="33"/>
      <c r="G41" s="55">
        <f>+E41+G42</f>
        <v>0</v>
      </c>
      <c r="H41" s="55">
        <f>+G41+H42</f>
        <v>0</v>
      </c>
      <c r="I41" s="55">
        <f>+H41+I42</f>
        <v>0</v>
      </c>
      <c r="J41" s="39"/>
      <c r="K41" s="56">
        <f>+I41+K42</f>
        <v>0</v>
      </c>
      <c r="L41" s="56">
        <f>+K41+L42</f>
        <v>0</v>
      </c>
      <c r="M41" s="56">
        <f>+L41+M42</f>
        <v>0</v>
      </c>
      <c r="N41" s="47"/>
      <c r="O41" s="57">
        <f>+M41+O42</f>
        <v>55.747987999999999</v>
      </c>
      <c r="P41" s="57">
        <f>+O41+P42</f>
        <v>55.747987999999999</v>
      </c>
      <c r="Q41" s="57">
        <f>+P41+Q42</f>
        <v>115.792766</v>
      </c>
      <c r="R41" s="39"/>
      <c r="S41" s="33"/>
    </row>
    <row r="42" spans="1:22" s="8" customFormat="1" ht="11.25" x14ac:dyDescent="0.2">
      <c r="B42" s="53" t="s">
        <v>28</v>
      </c>
      <c r="C42" s="42">
        <v>0</v>
      </c>
      <c r="D42" s="42">
        <v>0</v>
      </c>
      <c r="E42" s="42">
        <v>0</v>
      </c>
      <c r="F42" s="42">
        <f>+C41+D42+E42</f>
        <v>0</v>
      </c>
      <c r="G42" s="42">
        <v>0</v>
      </c>
      <c r="H42" s="42">
        <v>0</v>
      </c>
      <c r="I42" s="42">
        <v>0</v>
      </c>
      <c r="J42" s="42">
        <f>+F42+G42+H42+I42</f>
        <v>0</v>
      </c>
      <c r="K42" s="48">
        <v>0</v>
      </c>
      <c r="L42" s="48">
        <v>0</v>
      </c>
      <c r="M42" s="48">
        <v>0</v>
      </c>
      <c r="N42" s="48">
        <f>+J42+K42+L42+M42</f>
        <v>0</v>
      </c>
      <c r="O42" s="40">
        <v>55.747987999999999</v>
      </c>
      <c r="P42" s="40">
        <v>0</v>
      </c>
      <c r="Q42" s="40">
        <v>60.044778000000001</v>
      </c>
      <c r="R42" s="33"/>
      <c r="S42" s="41">
        <f>+N42+O42+P42+Q42</f>
        <v>115.792766</v>
      </c>
      <c r="T42" s="49" t="s">
        <v>23</v>
      </c>
      <c r="U42" s="8" t="s">
        <v>107</v>
      </c>
    </row>
    <row r="43" spans="1:22" s="8" customFormat="1" ht="11.25" x14ac:dyDescent="0.2">
      <c r="C43" s="33"/>
      <c r="D43" s="33"/>
      <c r="E43" s="33"/>
      <c r="F43" s="33"/>
      <c r="G43" s="39"/>
      <c r="H43" s="39"/>
      <c r="I43" s="39"/>
      <c r="J43" s="39"/>
      <c r="K43" s="47"/>
      <c r="L43" s="47"/>
      <c r="M43" s="47"/>
      <c r="N43" s="47"/>
      <c r="O43" s="39"/>
      <c r="P43" s="39"/>
      <c r="Q43" s="39"/>
      <c r="R43" s="33"/>
      <c r="S43" s="39"/>
    </row>
    <row r="44" spans="1:22" s="8" customFormat="1" ht="11.25" x14ac:dyDescent="0.2">
      <c r="A44" s="343" t="s">
        <v>441</v>
      </c>
      <c r="B44" s="343"/>
      <c r="C44" s="54">
        <f>+C45</f>
        <v>0</v>
      </c>
      <c r="D44" s="54">
        <f>+C44+D45</f>
        <v>0</v>
      </c>
      <c r="E44" s="54">
        <f>+D44+E45</f>
        <v>0</v>
      </c>
      <c r="F44" s="33"/>
      <c r="G44" s="55">
        <f>+E44+G45</f>
        <v>0</v>
      </c>
      <c r="H44" s="55">
        <f>+G44+H45</f>
        <v>0</v>
      </c>
      <c r="I44" s="55">
        <f>+H44+I45</f>
        <v>0</v>
      </c>
      <c r="J44" s="39"/>
      <c r="K44" s="56">
        <f>+I44+K45</f>
        <v>0</v>
      </c>
      <c r="L44" s="56">
        <f>+K44+L45</f>
        <v>0</v>
      </c>
      <c r="M44" s="56">
        <f>+L44+M45</f>
        <v>0</v>
      </c>
      <c r="N44" s="47"/>
      <c r="O44" s="57">
        <f>+M44+O45</f>
        <v>0</v>
      </c>
      <c r="P44" s="57">
        <f>+O44+P45</f>
        <v>0</v>
      </c>
      <c r="Q44" s="57">
        <f>+P44+Q45</f>
        <v>27.705622999999999</v>
      </c>
      <c r="R44" s="39"/>
      <c r="S44" s="33"/>
    </row>
    <row r="45" spans="1:22" s="8" customFormat="1" ht="11.25" x14ac:dyDescent="0.2">
      <c r="B45" s="53" t="s">
        <v>28</v>
      </c>
      <c r="C45" s="42">
        <v>0</v>
      </c>
      <c r="D45" s="42">
        <v>0</v>
      </c>
      <c r="E45" s="42">
        <v>0</v>
      </c>
      <c r="F45" s="42">
        <f>+C44+D45+E45</f>
        <v>0</v>
      </c>
      <c r="G45" s="42">
        <v>0</v>
      </c>
      <c r="H45" s="42">
        <v>0</v>
      </c>
      <c r="I45" s="42">
        <v>0</v>
      </c>
      <c r="J45" s="42">
        <f>+F45+G45+H45+I45</f>
        <v>0</v>
      </c>
      <c r="K45" s="48">
        <v>0</v>
      </c>
      <c r="L45" s="48">
        <v>0</v>
      </c>
      <c r="M45" s="48">
        <v>0</v>
      </c>
      <c r="N45" s="48">
        <f>+J45+K45+L45+M45</f>
        <v>0</v>
      </c>
      <c r="O45" s="40">
        <v>0</v>
      </c>
      <c r="P45" s="40">
        <v>0</v>
      </c>
      <c r="Q45" s="40">
        <v>27.705622999999999</v>
      </c>
      <c r="R45" s="33"/>
      <c r="S45" s="41">
        <f>+N45+O45+P45+Q45</f>
        <v>27.705622999999999</v>
      </c>
      <c r="T45" s="49" t="s">
        <v>23</v>
      </c>
      <c r="U45" s="8" t="s">
        <v>107</v>
      </c>
    </row>
    <row r="46" spans="1:22" s="8" customFormat="1" ht="11.25" x14ac:dyDescent="0.2">
      <c r="C46" s="33"/>
      <c r="D46" s="33"/>
      <c r="E46" s="33"/>
      <c r="F46" s="33"/>
      <c r="G46" s="39"/>
      <c r="H46" s="39"/>
      <c r="I46" s="39"/>
      <c r="J46" s="39"/>
      <c r="K46" s="47"/>
      <c r="L46" s="47"/>
      <c r="M46" s="47"/>
      <c r="N46" s="47"/>
      <c r="O46" s="39"/>
      <c r="P46" s="39"/>
      <c r="Q46" s="39"/>
      <c r="R46" s="33"/>
      <c r="S46" s="39"/>
    </row>
    <row r="47" spans="1:22" s="8" customFormat="1" ht="42" customHeight="1" x14ac:dyDescent="0.2">
      <c r="A47" s="346" t="s">
        <v>455</v>
      </c>
      <c r="B47" s="347"/>
      <c r="C47" s="54">
        <f>+C48</f>
        <v>0</v>
      </c>
      <c r="D47" s="54">
        <f>+C47+D48</f>
        <v>0</v>
      </c>
      <c r="E47" s="54">
        <f>+D47+E48</f>
        <v>0</v>
      </c>
      <c r="F47" s="33"/>
      <c r="G47" s="55">
        <f>+E47+G48</f>
        <v>0</v>
      </c>
      <c r="H47" s="55">
        <f>+G47+H48</f>
        <v>0</v>
      </c>
      <c r="I47" s="55">
        <f>+H47+I48</f>
        <v>0</v>
      </c>
      <c r="J47" s="39"/>
      <c r="K47" s="56">
        <f>+I47+K48</f>
        <v>0</v>
      </c>
      <c r="L47" s="56">
        <f>+K47+L48</f>
        <v>0</v>
      </c>
      <c r="M47" s="56">
        <f>+L47+M48</f>
        <v>0</v>
      </c>
      <c r="N47" s="47"/>
      <c r="O47" s="57">
        <f>+M47+O48</f>
        <v>0</v>
      </c>
      <c r="P47" s="57">
        <f>+O47+P48</f>
        <v>0</v>
      </c>
      <c r="Q47" s="57">
        <f>+P47+Q48</f>
        <v>71.005234000000002</v>
      </c>
      <c r="R47" s="39"/>
      <c r="S47" s="33"/>
    </row>
    <row r="48" spans="1:22" s="8" customFormat="1" ht="11.25" x14ac:dyDescent="0.2">
      <c r="A48" s="46"/>
      <c r="B48" s="53" t="s">
        <v>28</v>
      </c>
      <c r="C48" s="42">
        <v>0</v>
      </c>
      <c r="D48" s="42">
        <v>0</v>
      </c>
      <c r="E48" s="42">
        <v>0</v>
      </c>
      <c r="F48" s="42">
        <f>+C47+D48+E48</f>
        <v>0</v>
      </c>
      <c r="G48" s="42">
        <v>0</v>
      </c>
      <c r="H48" s="42">
        <v>0</v>
      </c>
      <c r="I48" s="42">
        <v>0</v>
      </c>
      <c r="J48" s="42">
        <f>+F48+G48+H48+I48</f>
        <v>0</v>
      </c>
      <c r="K48" s="48">
        <v>0</v>
      </c>
      <c r="L48" s="48">
        <v>0</v>
      </c>
      <c r="M48" s="48">
        <v>0</v>
      </c>
      <c r="N48" s="48">
        <f>+J48+K48+L48+M48</f>
        <v>0</v>
      </c>
      <c r="O48" s="40">
        <v>0</v>
      </c>
      <c r="P48" s="40">
        <v>0</v>
      </c>
      <c r="Q48" s="40">
        <f>13.326+31.612234+26.067</f>
        <v>71.005234000000002</v>
      </c>
      <c r="R48" s="33"/>
      <c r="S48" s="41">
        <f>+N48+O48+P48+Q48</f>
        <v>71.005234000000002</v>
      </c>
      <c r="T48" s="49" t="s">
        <v>23</v>
      </c>
      <c r="V48" s="333">
        <v>71005234</v>
      </c>
    </row>
    <row r="49" spans="1:21" s="8" customFormat="1" ht="9.75" customHeight="1" x14ac:dyDescent="0.2">
      <c r="A49" s="236"/>
      <c r="C49" s="33"/>
      <c r="D49" s="33"/>
      <c r="E49" s="33"/>
      <c r="F49" s="33"/>
      <c r="G49" s="39"/>
      <c r="H49" s="39"/>
      <c r="I49" s="39"/>
      <c r="J49" s="39"/>
      <c r="K49" s="47"/>
      <c r="L49" s="47"/>
      <c r="M49" s="47"/>
      <c r="N49" s="47"/>
      <c r="O49" s="39"/>
      <c r="P49" s="39"/>
      <c r="Q49" s="39"/>
      <c r="R49" s="33"/>
      <c r="S49" s="39"/>
    </row>
    <row r="50" spans="1:21" s="8" customFormat="1" ht="45.75" customHeight="1" x14ac:dyDescent="0.2">
      <c r="A50" s="344" t="s">
        <v>425</v>
      </c>
      <c r="B50" s="345"/>
      <c r="C50" s="219">
        <f>+C51</f>
        <v>0</v>
      </c>
      <c r="D50" s="219">
        <f>+C50+D51</f>
        <v>0</v>
      </c>
      <c r="E50" s="219">
        <f>+D50+E51</f>
        <v>0</v>
      </c>
      <c r="F50" s="220"/>
      <c r="G50" s="221">
        <f>+E50+G51</f>
        <v>0</v>
      </c>
      <c r="H50" s="221">
        <f>+G50+H51</f>
        <v>0</v>
      </c>
      <c r="I50" s="221">
        <f>+H50+I51</f>
        <v>0</v>
      </c>
      <c r="J50" s="39"/>
      <c r="K50" s="56">
        <f>+I50+K51</f>
        <v>0</v>
      </c>
      <c r="L50" s="56">
        <f>+K50+L51</f>
        <v>0</v>
      </c>
      <c r="M50" s="56">
        <f>+L50+M51</f>
        <v>70</v>
      </c>
      <c r="N50" s="47"/>
      <c r="O50" s="223">
        <f>+M50+O51</f>
        <v>70</v>
      </c>
      <c r="P50" s="223">
        <f>+O50+P51</f>
        <v>70</v>
      </c>
      <c r="Q50" s="223">
        <f>+P50+Q51</f>
        <v>120</v>
      </c>
      <c r="R50" s="39"/>
      <c r="S50" s="33"/>
    </row>
    <row r="51" spans="1:21" s="8" customFormat="1" ht="11.25" x14ac:dyDescent="0.2">
      <c r="B51" s="53" t="s">
        <v>28</v>
      </c>
      <c r="C51" s="42">
        <v>0</v>
      </c>
      <c r="D51" s="42">
        <v>0</v>
      </c>
      <c r="E51" s="42">
        <v>0</v>
      </c>
      <c r="F51" s="42">
        <f>+C50+D51+E51</f>
        <v>0</v>
      </c>
      <c r="G51" s="42">
        <v>0</v>
      </c>
      <c r="H51" s="42">
        <v>0</v>
      </c>
      <c r="I51" s="42">
        <v>0</v>
      </c>
      <c r="J51" s="42">
        <f>+F51+G51+H51+I51</f>
        <v>0</v>
      </c>
      <c r="K51" s="48">
        <v>0</v>
      </c>
      <c r="L51" s="48">
        <v>0</v>
      </c>
      <c r="M51" s="48">
        <v>70</v>
      </c>
      <c r="N51" s="48">
        <f>+J51+K51+L51+M51</f>
        <v>70</v>
      </c>
      <c r="O51" s="40">
        <v>0</v>
      </c>
      <c r="P51" s="40">
        <v>0</v>
      </c>
      <c r="Q51" s="40">
        <v>50</v>
      </c>
      <c r="R51" s="33"/>
      <c r="S51" s="41">
        <f>+N51+O51+P51+Q51</f>
        <v>120</v>
      </c>
      <c r="T51" s="49" t="s">
        <v>23</v>
      </c>
      <c r="U51" s="8" t="s">
        <v>107</v>
      </c>
    </row>
    <row r="52" spans="1:21" s="8" customFormat="1" ht="11.25" x14ac:dyDescent="0.2">
      <c r="C52" s="33"/>
      <c r="D52" s="33"/>
      <c r="E52" s="33"/>
      <c r="F52" s="33"/>
      <c r="G52" s="39"/>
      <c r="H52" s="39"/>
      <c r="I52" s="39"/>
      <c r="J52" s="39"/>
      <c r="K52" s="47"/>
      <c r="L52" s="47"/>
      <c r="M52" s="47"/>
      <c r="N52" s="47"/>
      <c r="O52" s="39"/>
      <c r="P52" s="39"/>
      <c r="Q52" s="39"/>
      <c r="R52" s="33"/>
      <c r="S52" s="39"/>
    </row>
    <row r="53" spans="1:21" s="8" customFormat="1" ht="11.25" x14ac:dyDescent="0.2">
      <c r="A53" s="348" t="s">
        <v>100</v>
      </c>
      <c r="B53" s="348"/>
      <c r="C53" s="54">
        <f>+C54</f>
        <v>0</v>
      </c>
      <c r="D53" s="54">
        <f>+C53+D54</f>
        <v>0</v>
      </c>
      <c r="E53" s="54">
        <f>+D53+E54</f>
        <v>0</v>
      </c>
      <c r="F53" s="33"/>
      <c r="G53" s="55">
        <f>+E53+G54</f>
        <v>0</v>
      </c>
      <c r="H53" s="55">
        <f>+G53+H54</f>
        <v>0</v>
      </c>
      <c r="I53" s="55">
        <f>+H53+I54</f>
        <v>0</v>
      </c>
      <c r="J53" s="39"/>
      <c r="K53" s="56">
        <f>+I53+K54</f>
        <v>0</v>
      </c>
      <c r="L53" s="56">
        <f>+K53+L54</f>
        <v>0</v>
      </c>
      <c r="M53" s="56">
        <f>+L53+M54</f>
        <v>0</v>
      </c>
      <c r="N53" s="47"/>
      <c r="O53" s="57">
        <f>+M53+O54</f>
        <v>0</v>
      </c>
      <c r="P53" s="57">
        <f>+O53+P54</f>
        <v>0</v>
      </c>
      <c r="Q53" s="57">
        <f>+P53+Q54</f>
        <v>0</v>
      </c>
      <c r="R53" s="39"/>
      <c r="S53" s="33"/>
    </row>
    <row r="54" spans="1:21" s="8" customFormat="1" ht="11.25" x14ac:dyDescent="0.2">
      <c r="B54" s="53" t="s">
        <v>28</v>
      </c>
      <c r="C54" s="42">
        <v>0</v>
      </c>
      <c r="D54" s="42">
        <v>0</v>
      </c>
      <c r="E54" s="42">
        <v>0</v>
      </c>
      <c r="F54" s="42">
        <f>+C53+D54+E54</f>
        <v>0</v>
      </c>
      <c r="G54" s="42">
        <v>0</v>
      </c>
      <c r="H54" s="42">
        <v>0</v>
      </c>
      <c r="I54" s="42">
        <v>0</v>
      </c>
      <c r="J54" s="42">
        <f>+F54+G54+H54+I54</f>
        <v>0</v>
      </c>
      <c r="K54" s="48">
        <v>0</v>
      </c>
      <c r="L54" s="48">
        <v>0</v>
      </c>
      <c r="M54" s="48">
        <v>0</v>
      </c>
      <c r="N54" s="48">
        <f>+J54+K54+L54+M54</f>
        <v>0</v>
      </c>
      <c r="O54" s="40">
        <v>0</v>
      </c>
      <c r="P54" s="40">
        <v>0</v>
      </c>
      <c r="Q54" s="40">
        <v>0</v>
      </c>
      <c r="R54" s="33"/>
      <c r="S54" s="41">
        <f>+N54+O54+P54+Q54</f>
        <v>0</v>
      </c>
      <c r="T54" s="49" t="s">
        <v>23</v>
      </c>
      <c r="U54" s="8" t="s">
        <v>107</v>
      </c>
    </row>
    <row r="55" spans="1:21" s="8" customFormat="1" ht="11.25" x14ac:dyDescent="0.2">
      <c r="C55" s="33"/>
      <c r="D55" s="33"/>
      <c r="E55" s="33"/>
      <c r="F55" s="33"/>
      <c r="G55" s="39"/>
      <c r="H55" s="39"/>
      <c r="I55" s="39"/>
      <c r="J55" s="39"/>
      <c r="K55" s="47"/>
      <c r="L55" s="47"/>
      <c r="M55" s="47"/>
      <c r="N55" s="47"/>
      <c r="O55" s="39"/>
      <c r="P55" s="39"/>
      <c r="Q55" s="39"/>
      <c r="R55" s="33"/>
      <c r="S55" s="39"/>
    </row>
    <row r="56" spans="1:21" s="8" customFormat="1" ht="11.25" x14ac:dyDescent="0.2">
      <c r="A56" s="338"/>
      <c r="B56" s="338"/>
      <c r="C56" s="54">
        <f>+C57</f>
        <v>0</v>
      </c>
      <c r="D56" s="54">
        <f>+C56+D57</f>
        <v>0</v>
      </c>
      <c r="E56" s="54">
        <f>+D56+E57</f>
        <v>0</v>
      </c>
      <c r="F56" s="33"/>
      <c r="G56" s="55">
        <f>+E56+G57</f>
        <v>0</v>
      </c>
      <c r="H56" s="55">
        <f>+G56+H57</f>
        <v>0</v>
      </c>
      <c r="I56" s="55">
        <f>+H56+I57</f>
        <v>0</v>
      </c>
      <c r="J56" s="39"/>
      <c r="K56" s="56">
        <f>+I56+K57</f>
        <v>0</v>
      </c>
      <c r="L56" s="56">
        <f>+K56+L57</f>
        <v>0</v>
      </c>
      <c r="M56" s="56">
        <f>+L56+M57</f>
        <v>0</v>
      </c>
      <c r="N56" s="47"/>
      <c r="O56" s="57">
        <f>+M56+O57</f>
        <v>0</v>
      </c>
      <c r="P56" s="57">
        <f>+O56+P57</f>
        <v>0</v>
      </c>
      <c r="Q56" s="57">
        <f>+P56+Q57</f>
        <v>0</v>
      </c>
      <c r="R56" s="39"/>
      <c r="S56" s="33"/>
    </row>
    <row r="57" spans="1:21" s="8" customFormat="1" ht="11.25" x14ac:dyDescent="0.2">
      <c r="B57" s="53" t="s">
        <v>28</v>
      </c>
      <c r="C57" s="42">
        <v>0</v>
      </c>
      <c r="D57" s="42">
        <v>0</v>
      </c>
      <c r="E57" s="42">
        <v>0</v>
      </c>
      <c r="F57" s="42">
        <f>+C56+D57+E57</f>
        <v>0</v>
      </c>
      <c r="G57" s="42">
        <v>0</v>
      </c>
      <c r="H57" s="42">
        <v>0</v>
      </c>
      <c r="I57" s="42">
        <v>0</v>
      </c>
      <c r="J57" s="42">
        <f>+F57+G57+H57+I57</f>
        <v>0</v>
      </c>
      <c r="K57" s="48">
        <v>0</v>
      </c>
      <c r="L57" s="48">
        <v>0</v>
      </c>
      <c r="M57" s="48">
        <v>0</v>
      </c>
      <c r="N57" s="48">
        <f>+J57+K57+L57+M57</f>
        <v>0</v>
      </c>
      <c r="O57" s="40">
        <v>0</v>
      </c>
      <c r="P57" s="40">
        <v>0</v>
      </c>
      <c r="Q57" s="40">
        <v>0</v>
      </c>
      <c r="R57" s="33"/>
      <c r="S57" s="41">
        <f>+N57+O57+P57+Q57</f>
        <v>0</v>
      </c>
      <c r="T57" s="49" t="s">
        <v>23</v>
      </c>
      <c r="U57" s="8" t="s">
        <v>107</v>
      </c>
    </row>
    <row r="58" spans="1:21" s="8" customFormat="1" ht="49.5" customHeight="1" x14ac:dyDescent="0.2">
      <c r="A58" s="344" t="s">
        <v>426</v>
      </c>
      <c r="B58" s="345"/>
      <c r="C58" s="54">
        <f>+C59</f>
        <v>0</v>
      </c>
      <c r="D58" s="54">
        <f>+C58+D59</f>
        <v>0</v>
      </c>
      <c r="E58" s="54">
        <f>+D58+E59</f>
        <v>0</v>
      </c>
      <c r="F58" s="33"/>
      <c r="G58" s="55">
        <f>+E58+G59</f>
        <v>0</v>
      </c>
      <c r="H58" s="55">
        <f>+G58+H59</f>
        <v>0</v>
      </c>
      <c r="I58" s="55">
        <f>+H58+I59</f>
        <v>0</v>
      </c>
      <c r="J58" s="39"/>
      <c r="K58" s="56">
        <f>+I58+K59</f>
        <v>0</v>
      </c>
      <c r="L58" s="56">
        <f>+K58+L59</f>
        <v>0</v>
      </c>
      <c r="M58" s="56">
        <f>+L58+M59</f>
        <v>0</v>
      </c>
      <c r="N58" s="47"/>
      <c r="O58" s="57">
        <f>+M58+O59</f>
        <v>0</v>
      </c>
      <c r="P58" s="57">
        <f>+O58+P59</f>
        <v>11.086982000000001</v>
      </c>
      <c r="Q58" s="57">
        <f>+P58+Q59</f>
        <v>11.086982000000001</v>
      </c>
      <c r="R58" s="39"/>
      <c r="S58" s="33"/>
    </row>
    <row r="59" spans="1:21" s="8" customFormat="1" ht="11.25" x14ac:dyDescent="0.2">
      <c r="B59" s="53" t="s">
        <v>28</v>
      </c>
      <c r="C59" s="42">
        <v>0</v>
      </c>
      <c r="D59" s="42">
        <v>0</v>
      </c>
      <c r="E59" s="42">
        <v>0</v>
      </c>
      <c r="F59" s="42">
        <f>+C58+D59+E59</f>
        <v>0</v>
      </c>
      <c r="G59" s="42">
        <v>0</v>
      </c>
      <c r="H59" s="42">
        <v>0</v>
      </c>
      <c r="I59" s="42">
        <v>0</v>
      </c>
      <c r="J59" s="42">
        <f>+F59+G59+H59+I59</f>
        <v>0</v>
      </c>
      <c r="K59" s="48">
        <v>0</v>
      </c>
      <c r="L59" s="48">
        <v>0</v>
      </c>
      <c r="M59" s="48">
        <v>0</v>
      </c>
      <c r="N59" s="48">
        <f>+J59+K59+L59+M59</f>
        <v>0</v>
      </c>
      <c r="O59" s="40">
        <v>0</v>
      </c>
      <c r="P59" s="40">
        <v>11.086982000000001</v>
      </c>
      <c r="Q59" s="40">
        <v>0</v>
      </c>
      <c r="R59" s="33"/>
      <c r="S59" s="41">
        <f>+N59+O59+P59+Q59</f>
        <v>11.086982000000001</v>
      </c>
    </row>
    <row r="60" spans="1:21" s="8" customFormat="1" ht="11.25" x14ac:dyDescent="0.2">
      <c r="C60" s="33"/>
      <c r="D60" s="33"/>
      <c r="E60" s="33"/>
      <c r="F60" s="33"/>
      <c r="G60" s="39"/>
      <c r="H60" s="39"/>
      <c r="I60" s="39"/>
      <c r="J60" s="39"/>
      <c r="K60" s="47"/>
      <c r="L60" s="47"/>
      <c r="M60" s="47"/>
      <c r="N60" s="47"/>
      <c r="O60" s="39"/>
      <c r="P60" s="39"/>
      <c r="Q60" s="39"/>
      <c r="R60" s="33"/>
      <c r="S60" s="39"/>
    </row>
    <row r="61" spans="1:21" s="224" customFormat="1" ht="36" customHeight="1" x14ac:dyDescent="0.2">
      <c r="A61" s="349" t="s">
        <v>449</v>
      </c>
      <c r="B61" s="350"/>
      <c r="C61" s="219">
        <f>+C62</f>
        <v>0</v>
      </c>
      <c r="D61" s="219">
        <f>+C61+D62</f>
        <v>0</v>
      </c>
      <c r="E61" s="219">
        <f>+D61+E62</f>
        <v>0</v>
      </c>
      <c r="F61" s="220"/>
      <c r="G61" s="221">
        <f>+E61+G62</f>
        <v>0</v>
      </c>
      <c r="H61" s="221">
        <f>+G61+H62</f>
        <v>1.1237200000000001</v>
      </c>
      <c r="I61" s="221">
        <f>+H61+I62</f>
        <v>1.1237200000000001</v>
      </c>
      <c r="J61" s="222"/>
      <c r="K61" s="56">
        <f>+I61+K62</f>
        <v>1.1237200000000001</v>
      </c>
      <c r="L61" s="56">
        <f>+K61+L62</f>
        <v>1.1237200000000001</v>
      </c>
      <c r="M61" s="56">
        <f>+L61+M62</f>
        <v>1.1237200000000001</v>
      </c>
      <c r="N61" s="47"/>
      <c r="O61" s="223">
        <f>+M61+O62</f>
        <v>15.398869000000001</v>
      </c>
      <c r="P61" s="223">
        <f>+O61+P62</f>
        <v>15.398869000000001</v>
      </c>
      <c r="Q61" s="223">
        <f>+P61+Q62</f>
        <v>35.372765999999999</v>
      </c>
      <c r="R61" s="222"/>
      <c r="S61" s="220"/>
    </row>
    <row r="62" spans="1:21" s="8" customFormat="1" ht="11.25" x14ac:dyDescent="0.2">
      <c r="B62" s="53" t="s">
        <v>28</v>
      </c>
      <c r="C62" s="42">
        <v>0</v>
      </c>
      <c r="D62" s="42">
        <v>0</v>
      </c>
      <c r="E62" s="42">
        <v>0</v>
      </c>
      <c r="F62" s="42">
        <f>+C61+D62+E62</f>
        <v>0</v>
      </c>
      <c r="G62" s="42">
        <v>0</v>
      </c>
      <c r="H62" s="42">
        <v>1.1237200000000001</v>
      </c>
      <c r="I62" s="42">
        <v>0</v>
      </c>
      <c r="J62" s="42">
        <f>+F62+G62+H62+I62</f>
        <v>1.1237200000000001</v>
      </c>
      <c r="K62" s="48">
        <v>0</v>
      </c>
      <c r="L62" s="48">
        <v>0</v>
      </c>
      <c r="M62" s="48">
        <v>0</v>
      </c>
      <c r="N62" s="48">
        <f>+J62+K62+L62+M62</f>
        <v>1.1237200000000001</v>
      </c>
      <c r="O62" s="40">
        <v>14.275149000000001</v>
      </c>
      <c r="P62" s="40">
        <v>0</v>
      </c>
      <c r="Q62" s="40">
        <v>19.973897000000001</v>
      </c>
      <c r="R62" s="33"/>
      <c r="S62" s="41">
        <f>+N62+O62+P62+Q62</f>
        <v>35.372765999999999</v>
      </c>
    </row>
    <row r="63" spans="1:21" s="8" customFormat="1" ht="11.25" x14ac:dyDescent="0.2">
      <c r="C63" s="33"/>
      <c r="D63" s="33"/>
      <c r="E63" s="33"/>
      <c r="F63" s="33"/>
      <c r="G63" s="39"/>
      <c r="H63" s="39"/>
      <c r="I63" s="39"/>
      <c r="J63" s="39"/>
      <c r="K63" s="47"/>
      <c r="L63" s="47"/>
      <c r="M63" s="47"/>
      <c r="N63" s="47"/>
      <c r="O63" s="39"/>
      <c r="P63" s="39"/>
      <c r="Q63" s="39"/>
      <c r="R63" s="33"/>
      <c r="S63" s="39"/>
    </row>
    <row r="64" spans="1:21" s="8" customFormat="1" ht="11.25" x14ac:dyDescent="0.2">
      <c r="A64" s="351" t="s">
        <v>437</v>
      </c>
      <c r="B64" s="352"/>
      <c r="C64" s="219">
        <f>+C65</f>
        <v>0</v>
      </c>
      <c r="D64" s="219">
        <f>+C64+D65</f>
        <v>0</v>
      </c>
      <c r="E64" s="219">
        <f>+D64+E65</f>
        <v>0</v>
      </c>
      <c r="F64" s="220"/>
      <c r="G64" s="221">
        <f>+E64+G65</f>
        <v>0</v>
      </c>
      <c r="H64" s="221">
        <f>+G64+H65</f>
        <v>0</v>
      </c>
      <c r="I64" s="221">
        <f>+H64+I65</f>
        <v>0</v>
      </c>
      <c r="J64" s="222"/>
      <c r="K64" s="56">
        <f>+I64+K65</f>
        <v>0</v>
      </c>
      <c r="L64" s="56">
        <f>+K64+L65</f>
        <v>0</v>
      </c>
      <c r="M64" s="56">
        <f>+L64+M65</f>
        <v>0</v>
      </c>
      <c r="N64" s="47"/>
      <c r="O64" s="223">
        <f>+M64+O65</f>
        <v>0</v>
      </c>
      <c r="P64" s="223">
        <f>+O64+P65</f>
        <v>0</v>
      </c>
      <c r="Q64" s="223">
        <f>+P64+Q65</f>
        <v>0</v>
      </c>
      <c r="R64" s="33"/>
      <c r="S64" s="39"/>
    </row>
    <row r="65" spans="1:19" s="8" customFormat="1" ht="11.25" x14ac:dyDescent="0.2">
      <c r="A65" s="351" t="s">
        <v>438</v>
      </c>
      <c r="B65" s="352"/>
      <c r="C65" s="42">
        <v>0</v>
      </c>
      <c r="D65" s="42">
        <v>0</v>
      </c>
      <c r="E65" s="42">
        <v>0</v>
      </c>
      <c r="F65" s="42">
        <f>+C64+D65+E65</f>
        <v>0</v>
      </c>
      <c r="G65" s="42">
        <v>0</v>
      </c>
      <c r="H65" s="42">
        <v>0</v>
      </c>
      <c r="I65" s="42">
        <v>0</v>
      </c>
      <c r="J65" s="42">
        <f>+F65+G65+H65+I65</f>
        <v>0</v>
      </c>
      <c r="K65" s="48">
        <v>0</v>
      </c>
      <c r="L65" s="48">
        <v>0</v>
      </c>
      <c r="M65" s="48">
        <v>0</v>
      </c>
      <c r="N65" s="48">
        <f>+J65+K65+L65+M65</f>
        <v>0</v>
      </c>
      <c r="O65" s="40">
        <v>0</v>
      </c>
      <c r="P65" s="40">
        <v>0</v>
      </c>
      <c r="Q65" s="40">
        <v>0</v>
      </c>
      <c r="R65" s="33"/>
      <c r="S65" s="41">
        <f>+N65+O65+P65+Q65</f>
        <v>0</v>
      </c>
    </row>
    <row r="66" spans="1:19" s="8" customFormat="1" ht="11.25" x14ac:dyDescent="0.2">
      <c r="C66" s="33"/>
      <c r="D66" s="33"/>
      <c r="E66" s="33"/>
      <c r="F66" s="33"/>
      <c r="G66" s="39"/>
      <c r="H66" s="39"/>
      <c r="I66" s="39"/>
      <c r="J66" s="39"/>
      <c r="K66" s="47"/>
      <c r="L66" s="47"/>
      <c r="M66" s="47"/>
      <c r="N66" s="47"/>
      <c r="O66" s="39"/>
      <c r="P66" s="39"/>
      <c r="Q66" s="39"/>
      <c r="R66" s="33"/>
      <c r="S66" s="39"/>
    </row>
    <row r="67" spans="1:19" s="8" customFormat="1" ht="11.25" x14ac:dyDescent="0.2">
      <c r="C67" s="33"/>
      <c r="D67" s="33"/>
      <c r="E67" s="33"/>
      <c r="F67" s="33"/>
      <c r="G67" s="39"/>
      <c r="H67" s="39"/>
      <c r="I67" s="39"/>
      <c r="J67" s="39"/>
      <c r="K67" s="47"/>
      <c r="L67" s="47"/>
      <c r="M67" s="47"/>
      <c r="N67" s="47"/>
      <c r="O67" s="39"/>
      <c r="P67" s="39"/>
      <c r="Q67" s="39"/>
      <c r="R67" s="33"/>
      <c r="S67" s="39"/>
    </row>
    <row r="68" spans="1:19" s="8" customFormat="1" ht="11.25" x14ac:dyDescent="0.2">
      <c r="A68" s="338">
        <f>+'[1]FRACCIÓN I 2013'!B42</f>
        <v>0</v>
      </c>
      <c r="B68" s="338"/>
      <c r="C68" s="54">
        <f>+C32+C35+C38+C41+C44+C47+C50+C53+C56+C58+C61+C64</f>
        <v>600.54200000000003</v>
      </c>
      <c r="D68" s="54">
        <f>+D32+D35+D38+D41+D44+D47+D50+D53+D56+D58+D61+D64</f>
        <v>900.8130000000001</v>
      </c>
      <c r="E68" s="54">
        <f>+E32+E35+E38+E41+E44+E47+E50+E53+E56+E58+E61+E64</f>
        <v>1201.0840000000001</v>
      </c>
      <c r="F68" s="33"/>
      <c r="G68" s="54">
        <f t="shared" ref="G68:I68" si="1">+G32+G35+G38+G41+G44+G47+G50+G53+G56+G58+G61+G64</f>
        <v>1503.6915029000002</v>
      </c>
      <c r="H68" s="54">
        <f t="shared" si="1"/>
        <v>1658.2711642700001</v>
      </c>
      <c r="I68" s="54">
        <f t="shared" si="1"/>
        <v>2408.3621082700001</v>
      </c>
      <c r="J68" s="39"/>
      <c r="K68" s="54">
        <f t="shared" ref="K68:M68" si="2">+K32+K35+K38+K41+K44+K47+K50+K53+K56+K58+K61+K64</f>
        <v>2783.0807628100001</v>
      </c>
      <c r="L68" s="54">
        <f t="shared" si="2"/>
        <v>3143.96528975</v>
      </c>
      <c r="M68" s="54">
        <f t="shared" si="2"/>
        <v>3571.27424496</v>
      </c>
      <c r="N68" s="47"/>
      <c r="O68" s="54">
        <f t="shared" ref="O68:Q68" si="3">+O32+O35+O38+O41+O44+O47+O50+O53+O56+O58+O61+O64</f>
        <v>3944.9620689600001</v>
      </c>
      <c r="P68" s="54">
        <f t="shared" si="3"/>
        <v>4562.8478939499992</v>
      </c>
      <c r="Q68" s="54">
        <f t="shared" si="3"/>
        <v>5230.8435417499995</v>
      </c>
      <c r="R68" s="33"/>
      <c r="S68" s="39"/>
    </row>
    <row r="69" spans="1:19" s="8" customFormat="1" ht="11.25" x14ac:dyDescent="0.2">
      <c r="C69" s="33"/>
      <c r="D69" s="33"/>
      <c r="E69" s="33"/>
      <c r="F69" s="33"/>
      <c r="G69" s="39"/>
      <c r="H69" s="39"/>
      <c r="I69" s="39"/>
      <c r="J69" s="39"/>
      <c r="K69" s="47"/>
      <c r="L69" s="47"/>
      <c r="M69" s="47"/>
      <c r="N69" s="47"/>
      <c r="O69" s="39"/>
      <c r="P69" s="39"/>
      <c r="Q69" s="39"/>
      <c r="R69" s="33"/>
      <c r="S69" s="39"/>
    </row>
    <row r="70" spans="1:19" s="8" customFormat="1" ht="12" thickBot="1" x14ac:dyDescent="0.25">
      <c r="C70" s="33"/>
      <c r="D70" s="33"/>
      <c r="E70" s="33"/>
      <c r="F70" s="58">
        <f>+F33+F36+F39+F42+F45+F48+F51+F54+F57+F59</f>
        <v>1201.0840000000001</v>
      </c>
      <c r="G70" s="39"/>
      <c r="H70" s="39"/>
      <c r="I70" s="39"/>
      <c r="J70" s="58">
        <f>+J33+J36+J39+J42+J45+J48+J51+J54+J57+J59</f>
        <v>2407.2383882700001</v>
      </c>
      <c r="K70" s="47"/>
      <c r="L70" s="47"/>
      <c r="M70" s="47"/>
      <c r="N70" s="58">
        <f>+N33+N36+N39+N42+N45+N48+N51+N54+N57+N59</f>
        <v>3570.15052496</v>
      </c>
      <c r="O70" s="39"/>
      <c r="P70" s="39"/>
      <c r="Q70" s="39"/>
      <c r="R70" s="33"/>
      <c r="S70" s="58">
        <f>+S33+S36+S39+S42+S45+S48+S51+S54+S57+S59+S62</f>
        <v>5230.8435417499995</v>
      </c>
    </row>
    <row r="71" spans="1:19" ht="13.5" thickTop="1" x14ac:dyDescent="0.2">
      <c r="K71" s="47"/>
      <c r="L71" s="47"/>
      <c r="M71" s="47"/>
      <c r="N71" s="47"/>
    </row>
  </sheetData>
  <mergeCells count="26">
    <mergeCell ref="A4:S4"/>
    <mergeCell ref="C30:E30"/>
    <mergeCell ref="A2:S2"/>
    <mergeCell ref="K30:M30"/>
    <mergeCell ref="O30:Q30"/>
    <mergeCell ref="B7:B8"/>
    <mergeCell ref="C7:O7"/>
    <mergeCell ref="J26:N26"/>
    <mergeCell ref="P7:P8"/>
    <mergeCell ref="G30:I30"/>
    <mergeCell ref="A30:B30"/>
    <mergeCell ref="A28:S28"/>
    <mergeCell ref="A68:B68"/>
    <mergeCell ref="A56:B56"/>
    <mergeCell ref="A32:B32"/>
    <mergeCell ref="A35:B35"/>
    <mergeCell ref="A44:B44"/>
    <mergeCell ref="A38:B38"/>
    <mergeCell ref="A41:B41"/>
    <mergeCell ref="A58:B58"/>
    <mergeCell ref="A47:B47"/>
    <mergeCell ref="A50:B50"/>
    <mergeCell ref="A53:B53"/>
    <mergeCell ref="A61:B61"/>
    <mergeCell ref="A64:B64"/>
    <mergeCell ref="A65:B65"/>
  </mergeCells>
  <pageMargins left="0.70866141732283472" right="0.70866141732283472" top="0.74803149606299213" bottom="0.74803149606299213" header="0.31496062992125984" footer="0.31496062992125984"/>
  <pageSetup paperSize="9" scale="58" orientation="landscape" r:id="rId1"/>
  <headerFooter>
    <oddFooter>&amp;L&amp;Z&amp;F&amp;F&amp;A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50"/>
  <sheetViews>
    <sheetView topLeftCell="A25" workbookViewId="0">
      <selection activeCell="M54" sqref="M54"/>
    </sheetView>
  </sheetViews>
  <sheetFormatPr baseColWidth="10" defaultRowHeight="12.75" x14ac:dyDescent="0.2"/>
  <cols>
    <col min="1" max="1" width="20.85546875" customWidth="1"/>
    <col min="2" max="2" width="28.28515625" customWidth="1"/>
    <col min="3" max="3" width="11.7109375" customWidth="1"/>
    <col min="4" max="4" width="12.85546875" customWidth="1"/>
    <col min="5" max="5" width="13" customWidth="1"/>
    <col min="6" max="6" width="2.140625" customWidth="1"/>
    <col min="7" max="8" width="12.28515625" customWidth="1"/>
    <col min="9" max="9" width="12.7109375" customWidth="1"/>
    <col min="10" max="10" width="2" customWidth="1"/>
    <col min="11" max="11" width="11.85546875" customWidth="1"/>
    <col min="12" max="12" width="12.7109375" customWidth="1"/>
    <col min="13" max="13" width="2.7109375" customWidth="1"/>
    <col min="14" max="14" width="12.7109375" customWidth="1"/>
    <col min="15" max="15" width="3.140625" customWidth="1"/>
    <col min="16" max="16" width="10.7109375" customWidth="1"/>
    <col min="17" max="17" width="13.28515625" customWidth="1"/>
    <col min="18" max="18" width="12.5703125" customWidth="1"/>
    <col min="19" max="19" width="11.42578125" hidden="1" customWidth="1"/>
    <col min="20" max="20" width="14.7109375" hidden="1" customWidth="1"/>
    <col min="21" max="21" width="16.42578125" hidden="1" customWidth="1"/>
    <col min="22" max="22" width="15.5703125" hidden="1" customWidth="1"/>
    <col min="23" max="23" width="11.42578125" hidden="1" customWidth="1"/>
    <col min="24" max="24" width="15.28515625" hidden="1" customWidth="1"/>
    <col min="25" max="25" width="15" hidden="1" customWidth="1"/>
    <col min="26" max="26" width="12.85546875" hidden="1" customWidth="1"/>
    <col min="27" max="27" width="14.140625" hidden="1" customWidth="1"/>
    <col min="28" max="28" width="14.7109375" hidden="1" customWidth="1"/>
    <col min="29" max="29" width="11.42578125" hidden="1" customWidth="1"/>
    <col min="30" max="31" width="0" hidden="1" customWidth="1"/>
  </cols>
  <sheetData>
    <row r="1" spans="1:35" x14ac:dyDescent="0.2">
      <c r="A1" s="488" t="s">
        <v>31</v>
      </c>
      <c r="B1" s="488"/>
      <c r="C1" s="488"/>
      <c r="D1" s="488"/>
      <c r="E1" s="488"/>
      <c r="F1" s="488"/>
      <c r="G1" s="488"/>
      <c r="H1" s="488"/>
      <c r="I1" s="488"/>
      <c r="J1" s="488"/>
      <c r="K1" s="488"/>
      <c r="L1" s="488"/>
      <c r="M1" s="488"/>
      <c r="N1" s="488"/>
      <c r="O1" s="488"/>
      <c r="P1" s="488"/>
      <c r="Q1" s="488"/>
      <c r="R1" s="488"/>
      <c r="S1" s="1"/>
      <c r="T1" s="1"/>
      <c r="U1" s="1"/>
    </row>
    <row r="2" spans="1:35" x14ac:dyDescent="0.2">
      <c r="A2" s="488" t="s">
        <v>123</v>
      </c>
      <c r="B2" s="488"/>
      <c r="C2" s="488"/>
      <c r="D2" s="488"/>
      <c r="E2" s="488"/>
      <c r="F2" s="488"/>
      <c r="G2" s="488"/>
      <c r="H2" s="488"/>
      <c r="I2" s="488"/>
      <c r="J2" s="488"/>
      <c r="K2" s="488"/>
      <c r="L2" s="488"/>
      <c r="M2" s="488"/>
      <c r="N2" s="488"/>
      <c r="O2" s="488"/>
      <c r="P2" s="488"/>
      <c r="Q2" s="488"/>
      <c r="R2" s="488"/>
      <c r="S2" s="1"/>
      <c r="T2" s="1"/>
      <c r="U2" s="1"/>
    </row>
    <row r="3" spans="1:35" x14ac:dyDescent="0.2">
      <c r="A3" s="488" t="s">
        <v>17</v>
      </c>
      <c r="B3" s="488"/>
      <c r="C3" s="488"/>
      <c r="D3" s="488"/>
      <c r="E3" s="488"/>
      <c r="F3" s="488"/>
      <c r="G3" s="488"/>
      <c r="H3" s="488"/>
      <c r="I3" s="488"/>
      <c r="J3" s="488"/>
      <c r="K3" s="488"/>
      <c r="L3" s="488"/>
      <c r="M3" s="488"/>
      <c r="N3" s="488"/>
      <c r="O3" s="488"/>
      <c r="P3" s="488"/>
      <c r="Q3" s="488"/>
      <c r="R3" s="488"/>
      <c r="S3" s="1"/>
      <c r="T3" s="1"/>
      <c r="U3" s="1"/>
    </row>
    <row r="4" spans="1:35" ht="15" x14ac:dyDescent="0.2">
      <c r="A4" s="489" t="s">
        <v>1</v>
      </c>
      <c r="B4" s="489"/>
      <c r="C4" s="489"/>
      <c r="D4" s="489"/>
      <c r="E4" s="489"/>
      <c r="F4" s="489"/>
      <c r="G4" s="489"/>
      <c r="H4" s="489"/>
      <c r="I4" s="489"/>
      <c r="J4" s="489"/>
      <c r="K4" s="489"/>
      <c r="L4" s="489"/>
      <c r="M4" s="489"/>
      <c r="N4" s="489"/>
      <c r="O4" s="489"/>
      <c r="P4" s="489"/>
      <c r="Q4" s="489"/>
      <c r="R4" s="489"/>
      <c r="S4" s="2"/>
      <c r="T4" s="525" t="s">
        <v>63</v>
      </c>
      <c r="U4" s="526"/>
      <c r="V4" s="526"/>
      <c r="W4" s="526"/>
      <c r="X4" s="526"/>
      <c r="Y4" s="526"/>
      <c r="Z4" s="526"/>
      <c r="AA4" s="526"/>
      <c r="AB4" s="527"/>
      <c r="AE4" s="127"/>
    </row>
    <row r="5" spans="1:35" x14ac:dyDescent="0.2">
      <c r="A5" s="489" t="s">
        <v>129</v>
      </c>
      <c r="B5" s="489"/>
      <c r="C5" s="489"/>
      <c r="D5" s="489"/>
      <c r="E5" s="489"/>
      <c r="F5" s="489"/>
      <c r="G5" s="489"/>
      <c r="H5" s="489"/>
      <c r="I5" s="489"/>
      <c r="J5" s="489"/>
      <c r="K5" s="489"/>
      <c r="L5" s="489"/>
      <c r="M5" s="489"/>
      <c r="N5" s="489"/>
      <c r="O5" s="489"/>
      <c r="P5" s="489"/>
      <c r="Q5" s="489"/>
      <c r="R5" s="489"/>
      <c r="S5" s="2"/>
      <c r="T5" s="524">
        <f>+V43</f>
        <v>380.94022469927188</v>
      </c>
      <c r="U5" s="491"/>
      <c r="V5" s="491"/>
      <c r="W5" s="491"/>
      <c r="X5" s="491"/>
      <c r="Y5" s="491"/>
      <c r="Z5" s="491"/>
      <c r="AA5" s="491"/>
      <c r="AB5" s="492"/>
    </row>
    <row r="6" spans="1:35" ht="18.75" thickBot="1" x14ac:dyDescent="0.3">
      <c r="A6" s="470" t="s">
        <v>128</v>
      </c>
      <c r="B6" s="470"/>
      <c r="C6" s="470"/>
      <c r="D6" s="470"/>
      <c r="E6" s="470"/>
      <c r="F6" s="470"/>
      <c r="G6" s="470"/>
      <c r="H6" s="470"/>
      <c r="I6" s="470"/>
      <c r="J6" s="470"/>
      <c r="K6" s="470"/>
      <c r="L6" s="470"/>
      <c r="M6" s="470"/>
      <c r="N6" s="470"/>
      <c r="O6" s="470"/>
      <c r="P6" s="470"/>
      <c r="Q6" s="470"/>
      <c r="R6" s="470"/>
      <c r="S6" s="2"/>
      <c r="T6" s="529">
        <v>0.2</v>
      </c>
      <c r="U6" s="530"/>
      <c r="V6" s="530"/>
      <c r="W6" s="529">
        <v>0.7</v>
      </c>
      <c r="X6" s="530"/>
      <c r="Y6" s="530"/>
      <c r="Z6" s="529">
        <v>0.1</v>
      </c>
      <c r="AA6" s="530"/>
      <c r="AB6" s="530"/>
    </row>
    <row r="7" spans="1:35" x14ac:dyDescent="0.2">
      <c r="A7" s="471" t="s">
        <v>2</v>
      </c>
      <c r="B7" s="474" t="s">
        <v>16</v>
      </c>
      <c r="C7" s="482" t="s">
        <v>18</v>
      </c>
      <c r="D7" s="483"/>
      <c r="E7" s="483"/>
      <c r="F7" s="483"/>
      <c r="G7" s="483"/>
      <c r="H7" s="483"/>
      <c r="I7" s="483"/>
      <c r="J7" s="483"/>
      <c r="K7" s="483"/>
      <c r="L7" s="483"/>
      <c r="M7" s="483"/>
      <c r="N7" s="484"/>
      <c r="O7" s="139"/>
      <c r="P7" s="476" t="s">
        <v>22</v>
      </c>
      <c r="Q7" s="477"/>
      <c r="R7" s="478"/>
      <c r="T7" s="509">
        <f>+T5*T6</f>
        <v>76.188044939854379</v>
      </c>
      <c r="U7" s="510"/>
      <c r="V7" s="511"/>
      <c r="W7" s="509">
        <f>+T5*W6</f>
        <v>266.6581572894903</v>
      </c>
      <c r="X7" s="510"/>
      <c r="Y7" s="511"/>
      <c r="Z7" s="509">
        <f>+Z6*T5</f>
        <v>38.094022469927189</v>
      </c>
      <c r="AA7" s="510"/>
      <c r="AB7" s="511"/>
      <c r="AC7" s="493">
        <f>+T7+W7+Z7</f>
        <v>380.94022469927188</v>
      </c>
    </row>
    <row r="8" spans="1:35" x14ac:dyDescent="0.2">
      <c r="A8" s="472"/>
      <c r="B8" s="475"/>
      <c r="C8" s="485" t="s">
        <v>19</v>
      </c>
      <c r="D8" s="486"/>
      <c r="E8" s="487"/>
      <c r="F8" s="89"/>
      <c r="G8" s="485" t="s">
        <v>20</v>
      </c>
      <c r="H8" s="486"/>
      <c r="I8" s="487"/>
      <c r="J8" s="90"/>
      <c r="K8" s="485" t="s">
        <v>21</v>
      </c>
      <c r="L8" s="486"/>
      <c r="M8" s="486"/>
      <c r="N8" s="487"/>
      <c r="O8" s="91"/>
      <c r="P8" s="479"/>
      <c r="Q8" s="480"/>
      <c r="R8" s="481"/>
      <c r="T8" s="512"/>
      <c r="U8" s="513"/>
      <c r="V8" s="514"/>
      <c r="W8" s="512"/>
      <c r="X8" s="513"/>
      <c r="Y8" s="514"/>
      <c r="Z8" s="512"/>
      <c r="AA8" s="513"/>
      <c r="AB8" s="514"/>
      <c r="AC8" s="494"/>
    </row>
    <row r="9" spans="1:35" x14ac:dyDescent="0.2">
      <c r="A9" s="473"/>
      <c r="B9" s="475"/>
      <c r="C9" s="147" t="s">
        <v>36</v>
      </c>
      <c r="D9" s="147" t="s">
        <v>37</v>
      </c>
      <c r="E9" s="147" t="s">
        <v>38</v>
      </c>
      <c r="F9" s="140"/>
      <c r="G9" s="147" t="s">
        <v>36</v>
      </c>
      <c r="H9" s="147" t="s">
        <v>37</v>
      </c>
      <c r="I9" s="147" t="s">
        <v>38</v>
      </c>
      <c r="J9" s="140"/>
      <c r="K9" s="147" t="s">
        <v>36</v>
      </c>
      <c r="L9" s="147" t="s">
        <v>37</v>
      </c>
      <c r="M9" s="147"/>
      <c r="N9" s="147" t="s">
        <v>38</v>
      </c>
      <c r="O9" s="140"/>
      <c r="P9" s="147" t="s">
        <v>33</v>
      </c>
      <c r="Q9" s="147" t="s">
        <v>40</v>
      </c>
      <c r="R9" s="148" t="s">
        <v>41</v>
      </c>
      <c r="T9" s="515" t="s">
        <v>19</v>
      </c>
      <c r="U9" s="516"/>
      <c r="V9" s="517"/>
      <c r="W9" s="518" t="s">
        <v>20</v>
      </c>
      <c r="X9" s="519"/>
      <c r="Y9" s="520"/>
      <c r="Z9" s="518" t="s">
        <v>21</v>
      </c>
      <c r="AA9" s="519"/>
      <c r="AB9" s="520"/>
    </row>
    <row r="10" spans="1:35" x14ac:dyDescent="0.2">
      <c r="A10" s="71"/>
      <c r="B10" s="3"/>
      <c r="C10" s="3"/>
      <c r="D10" s="3"/>
      <c r="E10" s="3"/>
      <c r="F10" s="3"/>
      <c r="G10" s="3"/>
      <c r="H10" s="3"/>
      <c r="I10" s="3"/>
      <c r="J10" s="3"/>
      <c r="K10" s="3"/>
      <c r="L10" s="3"/>
      <c r="M10" s="3"/>
      <c r="N10" s="3"/>
      <c r="O10" s="3"/>
      <c r="P10" s="3"/>
      <c r="Q10" s="3"/>
      <c r="R10" s="63"/>
      <c r="T10" s="146" t="s">
        <v>36</v>
      </c>
      <c r="U10" s="146" t="s">
        <v>37</v>
      </c>
      <c r="V10" s="146" t="s">
        <v>38</v>
      </c>
      <c r="W10" s="146" t="s">
        <v>36</v>
      </c>
      <c r="X10" s="146" t="s">
        <v>37</v>
      </c>
      <c r="Y10" s="146" t="s">
        <v>38</v>
      </c>
      <c r="Z10" s="146" t="s">
        <v>36</v>
      </c>
      <c r="AA10" s="146" t="s">
        <v>37</v>
      </c>
      <c r="AB10" s="146" t="s">
        <v>38</v>
      </c>
    </row>
    <row r="11" spans="1:35" s="29" customFormat="1" x14ac:dyDescent="0.2">
      <c r="A11" s="142"/>
      <c r="B11" s="66"/>
      <c r="C11" s="66"/>
      <c r="D11" s="66"/>
      <c r="E11" s="66"/>
      <c r="F11" s="66"/>
      <c r="G11" s="66"/>
      <c r="H11" s="66"/>
      <c r="I11" s="66"/>
      <c r="J11" s="66"/>
      <c r="K11" s="66"/>
      <c r="L11" s="66"/>
      <c r="M11" s="66"/>
      <c r="N11" s="66"/>
      <c r="O11" s="66"/>
      <c r="P11" s="66"/>
      <c r="Q11" s="66"/>
      <c r="R11" s="72"/>
      <c r="T11"/>
      <c r="U11"/>
      <c r="V11"/>
      <c r="W11"/>
      <c r="X11"/>
      <c r="Y11"/>
      <c r="Z11"/>
      <c r="AA11"/>
      <c r="AB11"/>
      <c r="AC11"/>
      <c r="AD11"/>
      <c r="AE11"/>
      <c r="AF11"/>
      <c r="AG11"/>
      <c r="AH11"/>
      <c r="AI11"/>
    </row>
    <row r="12" spans="1:35" s="29" customFormat="1" x14ac:dyDescent="0.2">
      <c r="A12" s="155" t="s">
        <v>106</v>
      </c>
      <c r="B12" s="84" t="str">
        <f>+'FRACCIÓN I 2014'!B12</f>
        <v>SUBSIDIO ORDINARIO</v>
      </c>
      <c r="C12" s="52">
        <f>+T12</f>
        <v>25.39601497995146</v>
      </c>
      <c r="D12" s="52">
        <f>+U12</f>
        <v>25.39601497995146</v>
      </c>
      <c r="E12" s="52">
        <f>+V12</f>
        <v>25.39601497995146</v>
      </c>
      <c r="F12" s="66"/>
      <c r="G12" s="52">
        <f>+W12</f>
        <v>88.886052429830102</v>
      </c>
      <c r="H12" s="52">
        <f>+X12</f>
        <v>88.886052429830102</v>
      </c>
      <c r="I12" s="52">
        <f>+Y12</f>
        <v>88.886052429830102</v>
      </c>
      <c r="J12" s="66"/>
      <c r="K12" s="52">
        <f>+Z12</f>
        <v>12.69800748997573</v>
      </c>
      <c r="L12" s="52">
        <f>+AA12</f>
        <v>12.69800748997573</v>
      </c>
      <c r="M12" s="52"/>
      <c r="N12" s="52">
        <f>+AB12</f>
        <v>12.69800748997573</v>
      </c>
      <c r="O12" s="66"/>
      <c r="P12" s="52">
        <f>+'FRACCIÓN III IIIer 2014'!Q12+'FRACCIÓN III 1Ver 2014'!C12+'FRACCIÓN III 1Ver 2014'!G12+'FRACCIÓN III 1Ver 2014'!K12</f>
        <v>1027.4298719296874</v>
      </c>
      <c r="Q12" s="52">
        <f>+P12+D12+H12+L12</f>
        <v>1154.4099468294444</v>
      </c>
      <c r="R12" s="159">
        <f>+Q12+E12+I12+N12</f>
        <v>1281.3900217292016</v>
      </c>
      <c r="T12" s="39">
        <f>+T7/3</f>
        <v>25.39601497995146</v>
      </c>
      <c r="U12" s="39">
        <f>+T7/3</f>
        <v>25.39601497995146</v>
      </c>
      <c r="V12" s="39">
        <f>+T7/3</f>
        <v>25.39601497995146</v>
      </c>
      <c r="W12" s="39">
        <f>+W7/3</f>
        <v>88.886052429830102</v>
      </c>
      <c r="X12" s="39">
        <f>+W7/3</f>
        <v>88.886052429830102</v>
      </c>
      <c r="Y12" s="39">
        <f>+W7/3</f>
        <v>88.886052429830102</v>
      </c>
      <c r="Z12" s="39">
        <f>+Z7/3</f>
        <v>12.69800748997573</v>
      </c>
      <c r="AA12" s="39">
        <f>+Z7/3</f>
        <v>12.69800748997573</v>
      </c>
      <c r="AB12" s="39">
        <f>+Z7/3</f>
        <v>12.69800748997573</v>
      </c>
      <c r="AC12"/>
      <c r="AD12"/>
      <c r="AE12"/>
      <c r="AF12"/>
      <c r="AG12"/>
      <c r="AH12"/>
      <c r="AI12"/>
    </row>
    <row r="13" spans="1:35" s="29" customFormat="1" x14ac:dyDescent="0.2">
      <c r="A13" s="71"/>
      <c r="B13" s="6"/>
      <c r="C13" s="66"/>
      <c r="D13" s="66"/>
      <c r="E13" s="66"/>
      <c r="F13" s="66"/>
      <c r="G13" s="66"/>
      <c r="H13" s="66"/>
      <c r="I13" s="66"/>
      <c r="J13" s="66"/>
      <c r="K13" s="66"/>
      <c r="L13" s="66"/>
      <c r="M13" s="66"/>
      <c r="N13" s="66"/>
      <c r="O13" s="66"/>
      <c r="P13" s="66"/>
      <c r="Q13" s="66"/>
      <c r="R13" s="160"/>
      <c r="T13" s="126"/>
      <c r="U13" s="126"/>
      <c r="V13" s="126"/>
      <c r="W13" s="126"/>
      <c r="X13" s="126"/>
      <c r="Y13" s="126"/>
      <c r="Z13" s="126"/>
      <c r="AA13" s="126"/>
      <c r="AB13" s="126"/>
      <c r="AC13"/>
      <c r="AD13"/>
      <c r="AE13"/>
      <c r="AF13"/>
      <c r="AG13"/>
      <c r="AH13"/>
      <c r="AI13"/>
    </row>
    <row r="14" spans="1:35" s="29" customFormat="1" x14ac:dyDescent="0.2">
      <c r="A14" s="71"/>
      <c r="B14" s="6"/>
      <c r="C14" s="66"/>
      <c r="D14" s="66"/>
      <c r="E14" s="66"/>
      <c r="F14" s="66"/>
      <c r="G14" s="66"/>
      <c r="H14" s="66"/>
      <c r="I14" s="66"/>
      <c r="J14" s="66"/>
      <c r="K14" s="66"/>
      <c r="L14" s="66"/>
      <c r="M14" s="66"/>
      <c r="N14" s="66"/>
      <c r="O14" s="66"/>
      <c r="P14" s="66"/>
      <c r="Q14" s="66"/>
      <c r="R14" s="160"/>
      <c r="T14"/>
      <c r="U14"/>
      <c r="V14"/>
      <c r="W14"/>
      <c r="X14"/>
      <c r="Y14"/>
      <c r="Z14"/>
      <c r="AA14"/>
      <c r="AB14"/>
      <c r="AC14"/>
      <c r="AD14"/>
      <c r="AE14"/>
      <c r="AF14"/>
      <c r="AG14"/>
      <c r="AH14"/>
      <c r="AI14"/>
    </row>
    <row r="15" spans="1:35" s="29" customFormat="1" ht="34.5" x14ac:dyDescent="0.25">
      <c r="A15" s="82" t="s">
        <v>32</v>
      </c>
      <c r="B15" s="234" t="str">
        <f>+'FRACCIÓN I 2014'!B15</f>
        <v>FONDO ELEVALAR  LA CALIDAD DE EDUCACIÓN SUPERIOR  UPES (FORMULA CUPIA)</v>
      </c>
      <c r="C15" s="66"/>
      <c r="D15" s="66"/>
      <c r="E15" s="66"/>
      <c r="F15" s="66"/>
      <c r="G15" s="66"/>
      <c r="H15" s="66"/>
      <c r="I15" s="66"/>
      <c r="J15" s="66"/>
      <c r="K15" s="52">
        <f>+'FRACCIÓN I 2014'!X15</f>
        <v>55.747987999999999</v>
      </c>
      <c r="L15" s="52">
        <f>+'FRACCIÓN I 2014'!Y16</f>
        <v>0</v>
      </c>
      <c r="M15" s="52"/>
      <c r="N15" s="52">
        <f>+'FRACCIÓN I 2014'!Z16</f>
        <v>60.044778000000001</v>
      </c>
      <c r="O15" s="66"/>
      <c r="P15" s="52">
        <f>+'FRACCIÓN III IIIer 2014'!Q15+'FRACCIÓN III 1Ver 2014'!K15</f>
        <v>55.747987999999999</v>
      </c>
      <c r="Q15" s="52">
        <f>+P15+L15</f>
        <v>55.747987999999999</v>
      </c>
      <c r="R15" s="159">
        <f>+Q15+N15</f>
        <v>115.792766</v>
      </c>
      <c r="S15" s="29" t="s">
        <v>109</v>
      </c>
      <c r="T15" s="504" t="s">
        <v>83</v>
      </c>
      <c r="U15" s="505"/>
      <c r="V15" s="505"/>
      <c r="W15" s="505"/>
      <c r="X15" s="505"/>
      <c r="Y15" s="505"/>
      <c r="Z15" s="505"/>
      <c r="AA15" s="505"/>
      <c r="AB15" s="506"/>
      <c r="AC15"/>
      <c r="AD15"/>
      <c r="AE15"/>
      <c r="AF15"/>
      <c r="AG15"/>
      <c r="AH15"/>
      <c r="AI15"/>
    </row>
    <row r="16" spans="1:35" s="29" customFormat="1" x14ac:dyDescent="0.2">
      <c r="A16" s="71"/>
      <c r="B16" s="84"/>
      <c r="C16" s="66"/>
      <c r="D16" s="66"/>
      <c r="E16" s="66"/>
      <c r="F16" s="66"/>
      <c r="G16" s="66"/>
      <c r="H16" s="66"/>
      <c r="I16" s="66"/>
      <c r="J16" s="66"/>
      <c r="K16" s="66"/>
      <c r="L16" s="66"/>
      <c r="M16" s="66"/>
      <c r="N16" s="66"/>
      <c r="O16" s="66"/>
      <c r="P16" s="66"/>
      <c r="Q16" s="66"/>
      <c r="R16" s="160"/>
      <c r="T16"/>
      <c r="U16"/>
      <c r="V16"/>
      <c r="W16"/>
      <c r="X16"/>
      <c r="Y16"/>
      <c r="Z16"/>
      <c r="AA16"/>
      <c r="AB16"/>
      <c r="AC16"/>
      <c r="AD16"/>
      <c r="AE16"/>
      <c r="AF16"/>
      <c r="AG16"/>
      <c r="AH16"/>
      <c r="AI16"/>
    </row>
    <row r="17" spans="1:35" s="29" customFormat="1" x14ac:dyDescent="0.2">
      <c r="A17" s="71"/>
      <c r="C17" s="66"/>
      <c r="D17" s="66"/>
      <c r="E17" s="66"/>
      <c r="F17" s="66"/>
      <c r="G17" s="66"/>
      <c r="H17" s="66"/>
      <c r="I17" s="66"/>
      <c r="J17" s="66"/>
      <c r="K17" s="66"/>
      <c r="L17" s="66"/>
      <c r="M17" s="66"/>
      <c r="N17" s="66"/>
      <c r="O17" s="66"/>
      <c r="P17" s="66"/>
      <c r="Q17" s="66"/>
      <c r="R17" s="160"/>
      <c r="T17"/>
      <c r="U17"/>
      <c r="V17"/>
      <c r="W17"/>
      <c r="X17"/>
      <c r="Y17"/>
      <c r="Z17"/>
      <c r="AA17"/>
      <c r="AB17"/>
      <c r="AC17"/>
      <c r="AD17"/>
      <c r="AE17"/>
      <c r="AF17"/>
      <c r="AG17"/>
      <c r="AH17"/>
      <c r="AI17"/>
    </row>
    <row r="18" spans="1:35" s="29" customFormat="1" ht="35.25" thickBot="1" x14ac:dyDescent="0.3">
      <c r="A18" s="82" t="s">
        <v>32</v>
      </c>
      <c r="B18" s="233" t="str">
        <f>+'FRACCIÓN I 2014'!B18</f>
        <v>EXPANSIÓN EN LA OFERTA EDUCATIVA EN EDUCACIÓN MEDIA SUPERIOR Y SUPERIOR (PROEXOEES)</v>
      </c>
      <c r="C18" s="66"/>
      <c r="D18" s="66"/>
      <c r="E18" s="66"/>
      <c r="F18" s="66"/>
      <c r="G18" s="66"/>
      <c r="H18" s="66"/>
      <c r="I18" s="66"/>
      <c r="J18" s="66"/>
      <c r="K18" s="52">
        <f>+'FRACCIÓN I 2014'!X19</f>
        <v>3.8578709999999998</v>
      </c>
      <c r="L18" s="52">
        <f>+'FRACCIÓN I 2014'!Y19</f>
        <v>0</v>
      </c>
      <c r="M18" s="52"/>
      <c r="N18" s="52">
        <f>+'FRACCIÓN I 2014'!Z19</f>
        <v>0</v>
      </c>
      <c r="O18" s="66"/>
      <c r="P18" s="52">
        <f>+'FRACCIÓN III IIIer 2014'!Q18+'FRACCIÓN III 1Ver 2014'!K18</f>
        <v>92.12</v>
      </c>
      <c r="Q18" s="52">
        <f>+P18+L18</f>
        <v>92.12</v>
      </c>
      <c r="R18" s="159">
        <f>+Q18+N18</f>
        <v>92.12</v>
      </c>
      <c r="S18" s="29" t="s">
        <v>107</v>
      </c>
      <c r="T18"/>
      <c r="U18"/>
      <c r="V18"/>
      <c r="W18"/>
      <c r="X18"/>
      <c r="Y18"/>
      <c r="Z18"/>
      <c r="AA18"/>
      <c r="AB18"/>
      <c r="AC18"/>
      <c r="AD18"/>
      <c r="AE18"/>
      <c r="AF18"/>
      <c r="AG18"/>
      <c r="AH18"/>
      <c r="AI18"/>
    </row>
    <row r="19" spans="1:35" s="29" customFormat="1" x14ac:dyDescent="0.2">
      <c r="A19" s="71"/>
      <c r="B19" s="85"/>
      <c r="C19" s="66"/>
      <c r="D19" s="66"/>
      <c r="E19" s="66"/>
      <c r="F19" s="66"/>
      <c r="G19" s="66"/>
      <c r="H19" s="66"/>
      <c r="I19" s="66"/>
      <c r="J19" s="66"/>
      <c r="K19" s="66"/>
      <c r="L19" s="66"/>
      <c r="M19" s="66"/>
      <c r="N19" s="66"/>
      <c r="O19" s="66"/>
      <c r="P19" s="66"/>
      <c r="Q19" s="66"/>
      <c r="R19" s="160"/>
      <c r="T19" s="60"/>
      <c r="U19" s="61"/>
      <c r="V19" s="61"/>
      <c r="W19" s="61"/>
      <c r="X19" s="61"/>
      <c r="Y19" s="61"/>
      <c r="Z19" s="61"/>
      <c r="AA19" s="61"/>
      <c r="AB19" s="62"/>
      <c r="AC19"/>
      <c r="AD19"/>
      <c r="AE19"/>
      <c r="AF19"/>
      <c r="AG19"/>
      <c r="AH19"/>
      <c r="AI19"/>
    </row>
    <row r="20" spans="1:35" s="29" customFormat="1" x14ac:dyDescent="0.2">
      <c r="A20" s="71"/>
      <c r="B20" s="85"/>
      <c r="C20" s="66"/>
      <c r="D20" s="66"/>
      <c r="E20" s="66"/>
      <c r="F20" s="66"/>
      <c r="G20" s="66"/>
      <c r="H20" s="66"/>
      <c r="I20" s="66"/>
      <c r="J20" s="66"/>
      <c r="K20" s="66"/>
      <c r="L20" s="66"/>
      <c r="M20" s="66"/>
      <c r="N20" s="66"/>
      <c r="O20" s="66"/>
      <c r="P20" s="66"/>
      <c r="Q20" s="66"/>
      <c r="R20" s="160"/>
      <c r="T20" s="522" t="s">
        <v>411</v>
      </c>
      <c r="U20" s="387"/>
      <c r="V20" s="387"/>
      <c r="W20" s="387"/>
      <c r="X20" s="387"/>
      <c r="Y20" s="387"/>
      <c r="Z20" s="387"/>
      <c r="AA20" s="387"/>
      <c r="AB20" s="523"/>
      <c r="AC20"/>
      <c r="AD20"/>
      <c r="AE20"/>
      <c r="AF20"/>
      <c r="AG20"/>
      <c r="AH20"/>
      <c r="AI20"/>
    </row>
    <row r="21" spans="1:35" s="29" customFormat="1" ht="34.5" x14ac:dyDescent="0.25">
      <c r="A21" s="82" t="s">
        <v>32</v>
      </c>
      <c r="B21" s="234" t="str">
        <f>+'FRACCIÓN I 2014'!B21</f>
        <v>SANEAMIENTO FINANCIERO Y ATENCIÓN DE PROBLEMAS ESTRUCTURALES DE LAS UPE</v>
      </c>
      <c r="C21" s="66"/>
      <c r="D21" s="66"/>
      <c r="E21" s="66"/>
      <c r="F21" s="66"/>
      <c r="G21" s="66"/>
      <c r="H21" s="66"/>
      <c r="I21" s="66"/>
      <c r="J21" s="66"/>
      <c r="K21" s="52">
        <f>+'FRACCIÓN I 2014'!X22</f>
        <v>0</v>
      </c>
      <c r="L21" s="52">
        <f>+'FRACCIÓN I 2014'!Y22</f>
        <v>0</v>
      </c>
      <c r="M21" s="52"/>
      <c r="N21" s="52">
        <f>+'FRACCIÓN I 2014'!Z22</f>
        <v>50</v>
      </c>
      <c r="O21" s="66"/>
      <c r="P21" s="52">
        <f>+'FRACCIÓN III IIIer 2014'!Q22+'FRACCIÓN III 1Ver 2014'!K22</f>
        <v>70</v>
      </c>
      <c r="Q21" s="52">
        <f>+P21+L21</f>
        <v>70</v>
      </c>
      <c r="R21" s="159">
        <f>+Q21+N21</f>
        <v>120</v>
      </c>
      <c r="S21" s="29" t="s">
        <v>109</v>
      </c>
      <c r="T21" s="71"/>
      <c r="U21" s="3"/>
      <c r="V21" s="3"/>
      <c r="W21" s="3"/>
      <c r="X21" s="3"/>
      <c r="Y21" s="3"/>
      <c r="Z21" s="3"/>
      <c r="AA21" s="3"/>
      <c r="AB21" s="63"/>
      <c r="AC21"/>
      <c r="AD21"/>
      <c r="AE21"/>
      <c r="AF21"/>
      <c r="AG21"/>
      <c r="AH21"/>
      <c r="AI21"/>
    </row>
    <row r="22" spans="1:35" s="29" customFormat="1" ht="22.5" x14ac:dyDescent="0.25">
      <c r="A22" s="71"/>
      <c r="B22" s="276" t="str">
        <f>+'FRACCIÓN I 2014'!B22</f>
        <v>MODALIDAD "A" REFORMAS EXTRUCTURALES</v>
      </c>
      <c r="C22" s="66"/>
      <c r="D22" s="66"/>
      <c r="E22" s="66"/>
      <c r="F22" s="66"/>
      <c r="G22" s="66"/>
      <c r="H22" s="66"/>
      <c r="I22" s="66"/>
      <c r="J22" s="66"/>
      <c r="K22" s="66"/>
      <c r="L22" s="66"/>
      <c r="M22" s="66"/>
      <c r="N22" s="66"/>
      <c r="O22" s="66"/>
      <c r="P22" s="66"/>
      <c r="Q22" s="66"/>
      <c r="R22" s="160"/>
      <c r="T22" s="71"/>
      <c r="U22" s="3"/>
      <c r="V22" s="537" t="s">
        <v>452</v>
      </c>
      <c r="W22" s="537"/>
      <c r="X22" s="537"/>
      <c r="Y22" s="537"/>
      <c r="Z22" s="537"/>
      <c r="AA22" s="3"/>
      <c r="AB22" s="63"/>
      <c r="AC22"/>
      <c r="AD22"/>
      <c r="AE22"/>
      <c r="AF22"/>
      <c r="AG22"/>
      <c r="AH22"/>
      <c r="AI22"/>
    </row>
    <row r="23" spans="1:35" s="29" customFormat="1" x14ac:dyDescent="0.2">
      <c r="A23" s="71"/>
      <c r="B23" s="84"/>
      <c r="C23" s="66"/>
      <c r="D23" s="66"/>
      <c r="E23" s="66"/>
      <c r="F23" s="66"/>
      <c r="G23" s="66"/>
      <c r="H23" s="66"/>
      <c r="I23" s="66"/>
      <c r="J23" s="66"/>
      <c r="K23" s="66"/>
      <c r="L23" s="66"/>
      <c r="M23" s="66"/>
      <c r="N23" s="66"/>
      <c r="O23" s="66"/>
      <c r="P23" s="66"/>
      <c r="Q23" s="66"/>
      <c r="R23" s="160"/>
      <c r="T23" s="71"/>
      <c r="U23" s="3"/>
      <c r="V23" s="46"/>
      <c r="W23" s="3"/>
      <c r="X23" s="46"/>
      <c r="Y23" s="3"/>
      <c r="Z23" s="3"/>
      <c r="AA23" s="3"/>
      <c r="AB23" s="63"/>
      <c r="AC23"/>
      <c r="AD23"/>
      <c r="AE23"/>
      <c r="AF23"/>
      <c r="AG23"/>
      <c r="AH23"/>
      <c r="AI23"/>
    </row>
    <row r="24" spans="1:35" s="29" customFormat="1" ht="33.75" x14ac:dyDescent="0.25">
      <c r="A24" s="82" t="s">
        <v>32</v>
      </c>
      <c r="B24" s="271" t="str">
        <f>+'FRACCIÓN I 2014'!B24</f>
        <v>SANEAMIENTO FINANCIERO Y ATENCIÓN DE PROBLEMAS ESTRUCTURALES DE LAS UPE</v>
      </c>
      <c r="C24" s="66"/>
      <c r="D24" s="66"/>
      <c r="E24" s="66"/>
      <c r="F24" s="66"/>
      <c r="G24" s="66"/>
      <c r="H24" s="143"/>
      <c r="I24" s="143"/>
      <c r="J24" s="143"/>
      <c r="K24" s="52">
        <f>+'FRACCIÓN I 2014'!X26</f>
        <v>0</v>
      </c>
      <c r="L24" s="52">
        <v>0</v>
      </c>
      <c r="M24" s="335" t="s">
        <v>457</v>
      </c>
      <c r="N24" s="52">
        <f>+'FRACCIÓN I 2014'!Z26</f>
        <v>0</v>
      </c>
      <c r="O24" s="66"/>
      <c r="P24" s="52">
        <f>+'FRACCIÓN III IIIer 2014'!Q25+'FRACCIÓN III 1Ver 2014'!K25</f>
        <v>0</v>
      </c>
      <c r="Q24" s="52">
        <f>+P24+L24</f>
        <v>0</v>
      </c>
      <c r="R24" s="159">
        <f>+Q24+N24</f>
        <v>0</v>
      </c>
      <c r="T24" s="71"/>
      <c r="U24" s="3"/>
      <c r="V24" s="46"/>
      <c r="W24" s="46"/>
      <c r="X24" s="46"/>
      <c r="Y24" s="3"/>
      <c r="Z24" s="3"/>
      <c r="AA24" s="3"/>
      <c r="AB24" s="63"/>
      <c r="AC24"/>
      <c r="AD24"/>
      <c r="AE24"/>
      <c r="AF24"/>
      <c r="AG24"/>
      <c r="AH24"/>
      <c r="AI24"/>
    </row>
    <row r="25" spans="1:35" s="29" customFormat="1" ht="22.5" x14ac:dyDescent="0.2">
      <c r="A25" s="71"/>
      <c r="B25" s="271" t="str">
        <f>+'FRACCIÓN I 2014'!B25</f>
        <v>MODALIDAD "B"PLANTILLA (RECONOCIMIENTO DE PLANTILLA)</v>
      </c>
      <c r="C25" s="66"/>
      <c r="D25" s="66"/>
      <c r="E25" s="66"/>
      <c r="F25" s="66"/>
      <c r="G25" s="66"/>
      <c r="H25" s="66"/>
      <c r="I25" s="66"/>
      <c r="J25" s="66"/>
      <c r="K25" s="66"/>
      <c r="L25" s="66"/>
      <c r="M25" s="66"/>
      <c r="N25" s="66"/>
      <c r="O25" s="66"/>
      <c r="P25" s="66"/>
      <c r="Q25" s="66"/>
      <c r="R25" s="160"/>
      <c r="T25" s="490" t="s">
        <v>75</v>
      </c>
      <c r="U25" s="491"/>
      <c r="V25" s="491"/>
      <c r="W25" s="492"/>
      <c r="X25" s="46"/>
      <c r="Y25" s="495" t="s">
        <v>69</v>
      </c>
      <c r="Z25" s="498" t="s">
        <v>67</v>
      </c>
      <c r="AA25" s="501" t="s">
        <v>70</v>
      </c>
      <c r="AB25" s="63"/>
      <c r="AC25"/>
      <c r="AD25"/>
      <c r="AE25"/>
      <c r="AF25"/>
      <c r="AG25"/>
      <c r="AH25"/>
      <c r="AI25"/>
    </row>
    <row r="26" spans="1:35" s="29" customFormat="1" x14ac:dyDescent="0.2">
      <c r="A26" s="71"/>
      <c r="B26" s="84"/>
      <c r="C26" s="66"/>
      <c r="D26" s="66"/>
      <c r="E26" s="66"/>
      <c r="F26" s="66"/>
      <c r="G26" s="66"/>
      <c r="H26" s="66"/>
      <c r="I26" s="66"/>
      <c r="J26" s="66"/>
      <c r="K26" s="66"/>
      <c r="L26" s="66"/>
      <c r="M26" s="66"/>
      <c r="N26" s="66"/>
      <c r="O26" s="66"/>
      <c r="P26" s="66"/>
      <c r="Q26" s="66"/>
      <c r="R26" s="160"/>
      <c r="T26" s="71"/>
      <c r="U26" s="3"/>
      <c r="V26" s="3"/>
      <c r="W26" s="3"/>
      <c r="X26" s="46"/>
      <c r="Y26" s="496"/>
      <c r="Z26" s="499"/>
      <c r="AA26" s="502"/>
      <c r="AB26" s="63"/>
      <c r="AC26"/>
      <c r="AD26"/>
      <c r="AE26"/>
      <c r="AF26"/>
      <c r="AG26"/>
      <c r="AH26"/>
      <c r="AI26"/>
    </row>
    <row r="27" spans="1:35" s="29" customFormat="1" ht="34.5" x14ac:dyDescent="0.25">
      <c r="A27" s="82" t="s">
        <v>32</v>
      </c>
      <c r="B27" s="233" t="str">
        <f>+'FRACCIÓN I 2014'!B28</f>
        <v>SANEAMIENTO FINANCIERO Y ATENCIÓN DE PROBLEMAS ESTRUCTURALES DE LAS UPE</v>
      </c>
      <c r="C27" s="66"/>
      <c r="D27" s="66"/>
      <c r="E27" s="66"/>
      <c r="F27" s="66"/>
      <c r="G27" s="66"/>
      <c r="H27" s="66"/>
      <c r="I27" s="66"/>
      <c r="J27" s="66"/>
      <c r="K27" s="52">
        <f>+'FRACCIÓN I 2014'!X29</f>
        <v>0</v>
      </c>
      <c r="L27" s="52">
        <f>+'FRACCIÓN I 2014'!Y29</f>
        <v>0</v>
      </c>
      <c r="M27" s="52"/>
      <c r="N27" s="52">
        <f>+'FRACCIÓN I 2014'!Z29</f>
        <v>0</v>
      </c>
      <c r="O27" s="66"/>
      <c r="P27" s="52">
        <f>+'FRACCIÓN III IIIer 2014'!Q28+'FRACCIÓN III 1Ver 2014'!K28</f>
        <v>104.831531</v>
      </c>
      <c r="Q27" s="52">
        <f>+P27+L27</f>
        <v>104.831531</v>
      </c>
      <c r="R27" s="159">
        <f>+Q27+N27</f>
        <v>104.831531</v>
      </c>
      <c r="T27" s="71"/>
      <c r="U27" s="3"/>
      <c r="V27" s="3"/>
      <c r="W27" s="3"/>
      <c r="X27" s="46"/>
      <c r="Y27" s="496"/>
      <c r="Z27" s="499"/>
      <c r="AA27" s="502"/>
      <c r="AB27" s="63"/>
      <c r="AC27"/>
      <c r="AD27"/>
      <c r="AE27"/>
      <c r="AF27"/>
      <c r="AG27"/>
      <c r="AH27"/>
      <c r="AI27"/>
    </row>
    <row r="28" spans="1:35" s="29" customFormat="1" ht="22.5" x14ac:dyDescent="0.2">
      <c r="A28" s="71"/>
      <c r="B28" s="271" t="str">
        <f>+'FRACCIÓN I 2014'!B29</f>
        <v>MODALIDAD "C" SANEAMIENTO FINANCIERO</v>
      </c>
      <c r="C28" s="66"/>
      <c r="D28" s="66"/>
      <c r="E28" s="66"/>
      <c r="F28" s="66"/>
      <c r="G28" s="66"/>
      <c r="H28" s="66"/>
      <c r="I28" s="66"/>
      <c r="J28" s="66"/>
      <c r="K28" s="66"/>
      <c r="L28" s="66"/>
      <c r="M28" s="66"/>
      <c r="N28" s="66"/>
      <c r="O28" s="66"/>
      <c r="P28" s="66"/>
      <c r="Q28" s="66"/>
      <c r="R28" s="160"/>
      <c r="T28" s="71"/>
      <c r="U28" s="3"/>
      <c r="V28" s="3"/>
      <c r="W28" s="3"/>
      <c r="X28" s="46"/>
      <c r="Y28" s="497"/>
      <c r="Z28" s="500"/>
      <c r="AA28" s="503"/>
      <c r="AB28" s="63"/>
      <c r="AC28"/>
      <c r="AD28"/>
      <c r="AE28"/>
      <c r="AF28"/>
      <c r="AG28"/>
      <c r="AH28"/>
      <c r="AI28"/>
    </row>
    <row r="29" spans="1:35" s="29" customFormat="1" x14ac:dyDescent="0.2">
      <c r="A29" s="71"/>
      <c r="B29" s="271"/>
      <c r="C29" s="66"/>
      <c r="D29" s="66"/>
      <c r="E29" s="66"/>
      <c r="F29" s="66"/>
      <c r="G29" s="66"/>
      <c r="H29" s="66"/>
      <c r="I29" s="66"/>
      <c r="J29" s="66"/>
      <c r="K29" s="66"/>
      <c r="L29" s="66"/>
      <c r="M29" s="66"/>
      <c r="N29" s="66"/>
      <c r="O29" s="66"/>
      <c r="P29" s="66"/>
      <c r="Q29" s="66"/>
      <c r="R29" s="160"/>
      <c r="T29" s="71"/>
      <c r="U29" s="3"/>
      <c r="V29" s="3"/>
      <c r="W29" s="3"/>
      <c r="X29" s="46"/>
      <c r="Y29" s="294"/>
      <c r="Z29" s="295"/>
      <c r="AA29" s="136"/>
      <c r="AB29" s="63"/>
      <c r="AC29"/>
      <c r="AD29"/>
      <c r="AE29"/>
      <c r="AF29"/>
      <c r="AG29"/>
      <c r="AH29"/>
      <c r="AI29"/>
    </row>
    <row r="30" spans="1:35" s="29" customFormat="1" x14ac:dyDescent="0.2">
      <c r="A30" s="71"/>
      <c r="B30" s="84"/>
      <c r="C30" s="66"/>
      <c r="D30" s="66"/>
      <c r="E30" s="66"/>
      <c r="F30" s="66"/>
      <c r="G30" s="66"/>
      <c r="H30" s="66"/>
      <c r="I30" s="66"/>
      <c r="J30" s="66"/>
      <c r="K30" s="66"/>
      <c r="L30" s="66"/>
      <c r="M30" s="66"/>
      <c r="N30" s="66"/>
      <c r="O30" s="66"/>
      <c r="P30" s="66"/>
      <c r="Q30" s="66"/>
      <c r="R30" s="160"/>
      <c r="T30" s="71"/>
      <c r="U30" s="3"/>
      <c r="V30" s="3"/>
      <c r="W30" s="3"/>
      <c r="X30" s="3"/>
      <c r="Y30" s="129"/>
      <c r="Z30" s="130"/>
      <c r="AA30" s="3"/>
      <c r="AB30" s="63"/>
      <c r="AC30"/>
      <c r="AD30"/>
      <c r="AE30"/>
      <c r="AF30"/>
      <c r="AG30"/>
      <c r="AH30"/>
      <c r="AI30"/>
    </row>
    <row r="31" spans="1:35" s="29" customFormat="1" ht="15" x14ac:dyDescent="0.25">
      <c r="A31" s="82" t="s">
        <v>32</v>
      </c>
      <c r="B31" s="271" t="str">
        <f>+'FRACCIÓN I 2014'!B32</f>
        <v>PROG.  DE CARRERA DOCENTE UPES</v>
      </c>
      <c r="C31" s="66"/>
      <c r="D31" s="66"/>
      <c r="E31" s="66"/>
      <c r="F31" s="66"/>
      <c r="G31" s="66"/>
      <c r="H31" s="66"/>
      <c r="I31" s="66"/>
      <c r="J31" s="66"/>
      <c r="K31" s="52">
        <f>'FRACCIÓN I 2014'!X33</f>
        <v>0</v>
      </c>
      <c r="L31" s="52">
        <f>'FRACCIÓN I 2014'!Y33</f>
        <v>0</v>
      </c>
      <c r="M31" s="52"/>
      <c r="N31" s="52">
        <v>0</v>
      </c>
      <c r="O31" s="335" t="s">
        <v>457</v>
      </c>
      <c r="P31" s="52">
        <f>+'FRACCIÓN III IIIer 2014'!Q31+'FRACCIÓN III 1Ver 2014'!K31</f>
        <v>0</v>
      </c>
      <c r="Q31" s="52">
        <f>+P31+L31</f>
        <v>0</v>
      </c>
      <c r="R31" s="159">
        <f>+Q31+N31</f>
        <v>0</v>
      </c>
      <c r="T31" s="71"/>
      <c r="U31" s="3"/>
      <c r="V31" s="507" t="s">
        <v>65</v>
      </c>
      <c r="W31" s="507"/>
      <c r="X31" s="46"/>
      <c r="Y31" s="128">
        <v>3364.5659609999998</v>
      </c>
      <c r="Z31" s="131">
        <f>+Y31/Y35</f>
        <v>0.71695652451087999</v>
      </c>
      <c r="AA31" s="135" t="s">
        <v>71</v>
      </c>
      <c r="AB31" s="63"/>
      <c r="AC31"/>
      <c r="AD31"/>
      <c r="AE31"/>
      <c r="AF31"/>
      <c r="AG31"/>
      <c r="AH31"/>
      <c r="AI31"/>
    </row>
    <row r="32" spans="1:35" s="29" customFormat="1" x14ac:dyDescent="0.2">
      <c r="A32" s="71"/>
      <c r="B32" s="84"/>
      <c r="C32" s="66"/>
      <c r="D32" s="66"/>
      <c r="E32" s="66"/>
      <c r="F32" s="66"/>
      <c r="G32" s="66"/>
      <c r="H32" s="66"/>
      <c r="I32" s="66"/>
      <c r="J32" s="66"/>
      <c r="K32" s="66"/>
      <c r="L32" s="66"/>
      <c r="M32" s="66"/>
      <c r="N32" s="66"/>
      <c r="O32" s="66"/>
      <c r="P32" s="66"/>
      <c r="Q32" s="66"/>
      <c r="R32" s="160"/>
      <c r="T32" s="71"/>
      <c r="U32" s="3"/>
      <c r="V32" s="3"/>
      <c r="W32" s="3"/>
      <c r="X32" s="3"/>
      <c r="Y32" s="3"/>
      <c r="Z32" s="3"/>
      <c r="AA32" s="136"/>
      <c r="AB32" s="63"/>
      <c r="AC32"/>
      <c r="AD32"/>
      <c r="AE32"/>
      <c r="AF32"/>
      <c r="AG32"/>
      <c r="AH32"/>
      <c r="AI32"/>
    </row>
    <row r="33" spans="1:35" s="29" customFormat="1" x14ac:dyDescent="0.2">
      <c r="A33" s="71"/>
      <c r="B33" s="84"/>
      <c r="C33" s="66"/>
      <c r="D33" s="66"/>
      <c r="E33" s="66"/>
      <c r="F33" s="66"/>
      <c r="G33" s="66"/>
      <c r="H33" s="66"/>
      <c r="I33" s="66"/>
      <c r="J33" s="66"/>
      <c r="K33" s="66"/>
      <c r="L33" s="66"/>
      <c r="M33" s="66"/>
      <c r="N33" s="66"/>
      <c r="O33" s="66"/>
      <c r="P33" s="66"/>
      <c r="Q33" s="66"/>
      <c r="R33" s="160"/>
      <c r="T33" s="71"/>
      <c r="U33" s="3"/>
      <c r="V33" s="507" t="s">
        <v>66</v>
      </c>
      <c r="W33" s="508"/>
      <c r="X33" s="3"/>
      <c r="Y33" s="128">
        <v>1328.2792059999999</v>
      </c>
      <c r="Z33" s="131">
        <f>+Y33/Y35</f>
        <v>0.28304347548912007</v>
      </c>
      <c r="AA33" s="135" t="s">
        <v>72</v>
      </c>
      <c r="AB33" s="63"/>
      <c r="AC33"/>
      <c r="AD33"/>
      <c r="AE33"/>
      <c r="AF33"/>
      <c r="AG33"/>
      <c r="AH33"/>
      <c r="AI33"/>
    </row>
    <row r="34" spans="1:35" s="29" customFormat="1" ht="33.75" x14ac:dyDescent="0.25">
      <c r="A34" s="82" t="s">
        <v>32</v>
      </c>
      <c r="B34" s="271" t="str">
        <f>+'FRACCIÓN I 2014'!B35</f>
        <v>FONDO PROGRAMA DE FORTALECIMIENTO DE LA CALIDAD EN INSTITUCIONES EDUCATIVAS PROFOCIE</v>
      </c>
      <c r="C34" s="66"/>
      <c r="D34" s="66"/>
      <c r="E34" s="66"/>
      <c r="F34" s="66"/>
      <c r="G34" s="66"/>
      <c r="H34" s="66"/>
      <c r="I34" s="66"/>
      <c r="J34" s="66"/>
      <c r="K34" s="249">
        <f>+'FRACCIÓN I 2014'!X36</f>
        <v>0</v>
      </c>
      <c r="L34" s="249">
        <f>+'FRACCIÓN I 2014'!Y36</f>
        <v>0</v>
      </c>
      <c r="M34" s="249"/>
      <c r="N34" s="249">
        <f>+'FRACCIÓN I 2014'!Z36</f>
        <v>71.005234000000002</v>
      </c>
      <c r="O34" s="245"/>
      <c r="P34" s="249">
        <f>+'FRACCIÓN III IIIer 2014'!Q34+'FRACCIÓN III 1Ver 2014'!K34</f>
        <v>0</v>
      </c>
      <c r="Q34" s="249">
        <f>+P34+L34</f>
        <v>0</v>
      </c>
      <c r="R34" s="281">
        <f>+Q34+N34</f>
        <v>71.005234000000002</v>
      </c>
      <c r="T34" s="71"/>
      <c r="U34" s="3"/>
      <c r="V34" s="3"/>
      <c r="W34" s="3"/>
      <c r="X34" s="3"/>
      <c r="Y34" s="3"/>
      <c r="Z34" s="3"/>
      <c r="AA34" s="136"/>
      <c r="AB34" s="63"/>
      <c r="AC34"/>
      <c r="AD34"/>
      <c r="AE34"/>
      <c r="AF34"/>
      <c r="AG34"/>
      <c r="AH34"/>
      <c r="AI34"/>
    </row>
    <row r="35" spans="1:35" s="29" customFormat="1" ht="13.5" thickBot="1" x14ac:dyDescent="0.25">
      <c r="A35" s="71"/>
      <c r="B35" s="84"/>
      <c r="C35" s="66"/>
      <c r="D35" s="66"/>
      <c r="E35" s="66"/>
      <c r="F35" s="66"/>
      <c r="G35" s="66"/>
      <c r="H35" s="66"/>
      <c r="I35" s="66"/>
      <c r="J35" s="66"/>
      <c r="K35" s="66"/>
      <c r="L35" s="66"/>
      <c r="M35" s="66"/>
      <c r="N35" s="66"/>
      <c r="O35" s="66"/>
      <c r="P35" s="66"/>
      <c r="Q35" s="66"/>
      <c r="R35" s="160"/>
      <c r="T35" s="71"/>
      <c r="U35" s="3"/>
      <c r="V35" s="125" t="s">
        <v>68</v>
      </c>
      <c r="W35" s="3"/>
      <c r="X35" s="46"/>
      <c r="Y35" s="134">
        <f>+Y31+Y33</f>
        <v>4692.8451669999995</v>
      </c>
      <c r="Z35" s="131">
        <f>+Z31+Z33</f>
        <v>1</v>
      </c>
      <c r="AA35" s="135" t="s">
        <v>73</v>
      </c>
      <c r="AB35" s="63"/>
      <c r="AC35"/>
      <c r="AD35"/>
      <c r="AE35"/>
      <c r="AF35"/>
      <c r="AG35"/>
      <c r="AH35"/>
      <c r="AI35"/>
    </row>
    <row r="36" spans="1:35" s="29" customFormat="1" ht="13.5" thickTop="1" x14ac:dyDescent="0.2">
      <c r="A36" s="71"/>
      <c r="B36" s="84"/>
      <c r="C36" s="66"/>
      <c r="D36" s="66"/>
      <c r="E36" s="66"/>
      <c r="F36" s="66"/>
      <c r="G36" s="66"/>
      <c r="H36" s="66"/>
      <c r="I36" s="66"/>
      <c r="J36" s="66"/>
      <c r="K36" s="66"/>
      <c r="L36" s="66"/>
      <c r="M36" s="66"/>
      <c r="N36" s="66"/>
      <c r="O36" s="66"/>
      <c r="P36" s="66"/>
      <c r="Q36" s="66"/>
      <c r="R36" s="160"/>
      <c r="T36" s="71"/>
      <c r="U36" s="3"/>
      <c r="V36" s="3"/>
      <c r="W36" s="3"/>
      <c r="X36" s="3"/>
      <c r="Y36" s="3"/>
      <c r="Z36" s="3"/>
      <c r="AA36" s="3"/>
      <c r="AB36" s="63"/>
      <c r="AC36"/>
      <c r="AD36"/>
      <c r="AE36"/>
      <c r="AF36"/>
      <c r="AG36"/>
      <c r="AH36"/>
      <c r="AI36"/>
    </row>
    <row r="37" spans="1:35" s="29" customFormat="1" ht="22.5" x14ac:dyDescent="0.25">
      <c r="A37" s="82" t="s">
        <v>32</v>
      </c>
      <c r="B37" s="271" t="str">
        <f>+'FRACCIÓN I 2014'!B38</f>
        <v xml:space="preserve">PIFI: PROGRAMA INTEGRAL DE FORTALECIMIENTO INSTITUCIONAL </v>
      </c>
      <c r="C37" s="66"/>
      <c r="D37" s="66"/>
      <c r="E37" s="66"/>
      <c r="F37" s="66"/>
      <c r="G37" s="66"/>
      <c r="H37" s="66"/>
      <c r="I37" s="66"/>
      <c r="J37" s="66"/>
      <c r="K37" s="52">
        <f>+'FRACCIÓN I 2014'!X39</f>
        <v>0</v>
      </c>
      <c r="L37" s="52">
        <f>+'FRACCIÓN I 2014'!Y39</f>
        <v>0</v>
      </c>
      <c r="M37" s="52"/>
      <c r="N37" s="52">
        <f>+'FRACCIÓN I 2014'!Z39</f>
        <v>0</v>
      </c>
      <c r="O37" s="66"/>
      <c r="P37" s="52">
        <f>+'FRACCIÓN III IIIer 2014'!Q37+'FRACCIÓN III 1Ver 2014'!K37</f>
        <v>0</v>
      </c>
      <c r="Q37" s="52">
        <f>+P37+L37</f>
        <v>0</v>
      </c>
      <c r="R37" s="159">
        <f>+Q37+N37</f>
        <v>0</v>
      </c>
      <c r="T37" s="71"/>
      <c r="U37" s="3"/>
      <c r="V37" s="3"/>
      <c r="W37" s="3"/>
      <c r="X37" s="3"/>
      <c r="Y37" s="3"/>
      <c r="Z37" s="3"/>
      <c r="AA37" s="3"/>
      <c r="AB37" s="63"/>
      <c r="AC37"/>
      <c r="AD37"/>
      <c r="AE37"/>
      <c r="AF37"/>
      <c r="AG37"/>
      <c r="AH37"/>
      <c r="AI37"/>
    </row>
    <row r="38" spans="1:35" s="29" customFormat="1" ht="13.5" thickBot="1" x14ac:dyDescent="0.25">
      <c r="A38" s="71"/>
      <c r="B38" s="84"/>
      <c r="C38" s="66"/>
      <c r="D38" s="66"/>
      <c r="E38" s="66"/>
      <c r="F38" s="66"/>
      <c r="G38" s="66"/>
      <c r="H38" s="66"/>
      <c r="I38" s="66"/>
      <c r="J38" s="66"/>
      <c r="K38" s="66"/>
      <c r="L38" s="66"/>
      <c r="M38" s="66"/>
      <c r="N38" s="66"/>
      <c r="O38" s="66"/>
      <c r="P38" s="66"/>
      <c r="Q38" s="66"/>
      <c r="R38" s="160"/>
      <c r="T38" s="77"/>
      <c r="U38" s="78"/>
      <c r="V38" s="78"/>
      <c r="W38" s="78"/>
      <c r="X38" s="78"/>
      <c r="Y38" s="78"/>
      <c r="Z38" s="78"/>
      <c r="AA38" s="78"/>
      <c r="AB38" s="111"/>
      <c r="AC38"/>
      <c r="AD38"/>
      <c r="AE38"/>
      <c r="AF38"/>
      <c r="AG38"/>
      <c r="AH38"/>
      <c r="AI38"/>
    </row>
    <row r="39" spans="1:35" s="29" customFormat="1" x14ac:dyDescent="0.2">
      <c r="A39" s="71"/>
      <c r="B39" s="84"/>
      <c r="C39" s="66"/>
      <c r="D39" s="66"/>
      <c r="E39" s="66"/>
      <c r="F39" s="66"/>
      <c r="G39" s="66"/>
      <c r="H39" s="66"/>
      <c r="I39" s="66"/>
      <c r="J39" s="66"/>
      <c r="K39" s="66"/>
      <c r="L39" s="66"/>
      <c r="M39" s="66"/>
      <c r="N39" s="66"/>
      <c r="O39" s="66"/>
      <c r="P39" s="66"/>
      <c r="Q39" s="66"/>
      <c r="R39" s="160"/>
      <c r="T39"/>
      <c r="U39"/>
      <c r="V39"/>
      <c r="W39"/>
      <c r="X39"/>
      <c r="Y39"/>
      <c r="Z39"/>
      <c r="AA39"/>
      <c r="AB39"/>
      <c r="AC39"/>
      <c r="AD39"/>
      <c r="AE39"/>
      <c r="AF39"/>
      <c r="AG39"/>
      <c r="AH39"/>
      <c r="AI39"/>
    </row>
    <row r="40" spans="1:35" s="29" customFormat="1" ht="33.75" x14ac:dyDescent="0.25">
      <c r="A40" s="82" t="s">
        <v>32</v>
      </c>
      <c r="B40" s="271" t="str">
        <f>+'FRACCIÓN I 2014'!B41</f>
        <v>PRODEP: PROGRAMA  DE MEJORAMIENTO AL PROFESORADO PRODEP (ANTES PROMEP)</v>
      </c>
      <c r="C40" s="66"/>
      <c r="D40" s="66"/>
      <c r="E40" s="66"/>
      <c r="F40" s="66"/>
      <c r="G40" s="66"/>
      <c r="H40" s="66"/>
      <c r="I40" s="66"/>
      <c r="J40" s="66"/>
      <c r="K40" s="298">
        <f>+'FRACCIÓN I 2014'!X42</f>
        <v>14.275149000000001</v>
      </c>
      <c r="L40" s="249">
        <f>+'FRACCIÓN I 2014'!Y42</f>
        <v>0</v>
      </c>
      <c r="M40" s="249"/>
      <c r="N40" s="249">
        <f>+'FRACCIÓN I 2014'!Z42</f>
        <v>19.973897000000001</v>
      </c>
      <c r="O40" s="245"/>
      <c r="P40" s="249">
        <f>+'FRACCIÓN III IIIer 2014'!Q40+'FRACCIÓN III 1Ver 2014'!K40</f>
        <v>15.398869000000001</v>
      </c>
      <c r="Q40" s="249">
        <f>+P40+L40</f>
        <v>15.398869000000001</v>
      </c>
      <c r="R40" s="281">
        <f>+Q40+N40</f>
        <v>35.372765999999999</v>
      </c>
      <c r="T40"/>
      <c r="U40"/>
      <c r="V40"/>
      <c r="W40"/>
      <c r="X40"/>
      <c r="Y40"/>
      <c r="Z40"/>
      <c r="AA40"/>
      <c r="AB40"/>
      <c r="AC40"/>
      <c r="AD40"/>
      <c r="AE40"/>
      <c r="AF40"/>
      <c r="AG40"/>
      <c r="AH40"/>
      <c r="AI40"/>
    </row>
    <row r="41" spans="1:35" s="29" customFormat="1" x14ac:dyDescent="0.2">
      <c r="A41" s="71"/>
      <c r="B41" s="84"/>
      <c r="C41" s="66"/>
      <c r="D41" s="66"/>
      <c r="E41" s="66"/>
      <c r="F41" s="66"/>
      <c r="G41" s="66"/>
      <c r="H41" s="66"/>
      <c r="I41" s="66"/>
      <c r="J41" s="66"/>
      <c r="K41" s="66"/>
      <c r="L41" s="66"/>
      <c r="M41" s="66"/>
      <c r="N41" s="66"/>
      <c r="O41" s="66"/>
      <c r="P41" s="66"/>
      <c r="Q41" s="66"/>
      <c r="R41" s="160"/>
      <c r="T41"/>
      <c r="U41"/>
      <c r="V41"/>
      <c r="W41"/>
      <c r="X41"/>
      <c r="Y41"/>
      <c r="Z41"/>
      <c r="AA41"/>
      <c r="AB41"/>
      <c r="AC41"/>
      <c r="AD41"/>
      <c r="AE41"/>
      <c r="AF41"/>
      <c r="AG41"/>
      <c r="AH41"/>
      <c r="AI41"/>
    </row>
    <row r="42" spans="1:35" s="29" customFormat="1" x14ac:dyDescent="0.2">
      <c r="A42" s="71"/>
      <c r="B42" s="84"/>
      <c r="C42" s="66"/>
      <c r="D42" s="66"/>
      <c r="E42" s="66"/>
      <c r="F42" s="66"/>
      <c r="G42" s="66"/>
      <c r="H42" s="66"/>
      <c r="I42" s="66"/>
      <c r="J42" s="66"/>
      <c r="K42" s="66"/>
      <c r="L42" s="66"/>
      <c r="M42" s="66"/>
      <c r="N42" s="66"/>
      <c r="O42" s="66"/>
      <c r="P42" s="66"/>
      <c r="Q42" s="66"/>
      <c r="R42" s="160"/>
      <c r="T42"/>
      <c r="U42" s="490" t="s">
        <v>448</v>
      </c>
      <c r="V42" s="491"/>
      <c r="W42" s="491"/>
      <c r="X42" s="491"/>
      <c r="Y42" s="491"/>
      <c r="Z42" s="491"/>
      <c r="AA42" s="492"/>
      <c r="AB42"/>
      <c r="AC42"/>
      <c r="AD42"/>
      <c r="AE42"/>
      <c r="AF42"/>
      <c r="AG42"/>
      <c r="AH42"/>
      <c r="AI42"/>
    </row>
    <row r="43" spans="1:35" s="29" customFormat="1" ht="29.25" customHeight="1" x14ac:dyDescent="0.25">
      <c r="A43" s="82" t="s">
        <v>32</v>
      </c>
      <c r="B43" s="297" t="str">
        <f>+'FRACCIÓN I 2014'!B44</f>
        <v>FONDO CONCURSABLE DE INVERSIÓN EN INFRAESTRUCTURA PARA LA E.M.S.</v>
      </c>
      <c r="C43" s="66"/>
      <c r="D43" s="66"/>
      <c r="E43" s="66"/>
      <c r="F43" s="66"/>
      <c r="G43" s="66"/>
      <c r="H43" s="66"/>
      <c r="I43" s="66"/>
      <c r="J43" s="66"/>
      <c r="K43" s="249">
        <f>+'FRACCIÓN I 2014'!X44</f>
        <v>0</v>
      </c>
      <c r="L43" s="249">
        <f>+'FRACCIÓN I 2014'!Y45</f>
        <v>0</v>
      </c>
      <c r="M43" s="249"/>
      <c r="N43" s="249">
        <f>+'FRACCIÓN I 2014'!Z45</f>
        <v>0</v>
      </c>
      <c r="O43" s="245"/>
      <c r="P43" s="249">
        <f>+'FRACCIÓN III IIIer 2014'!Q41+'FRACCIÓN III 1Ver 2014'!K43</f>
        <v>0</v>
      </c>
      <c r="Q43" s="249">
        <f>+P43+L43</f>
        <v>0</v>
      </c>
      <c r="R43" s="281">
        <f>+Q43+N43</f>
        <v>0</v>
      </c>
      <c r="T43" s="5">
        <f>+'HOJA DE TRABAJO DE LA IES'!S33-'HOJA DE TRABAJO DE LA IES'!N33</f>
        <v>1345.87177479</v>
      </c>
      <c r="U43"/>
      <c r="V43" s="5">
        <f>+T43*Z33</f>
        <v>380.94022469927188</v>
      </c>
      <c r="W43" s="124" t="s">
        <v>39</v>
      </c>
      <c r="X43"/>
      <c r="Y43"/>
      <c r="Z43"/>
      <c r="AA43"/>
      <c r="AB43"/>
      <c r="AC43"/>
      <c r="AD43"/>
      <c r="AE43"/>
      <c r="AF43"/>
      <c r="AG43"/>
      <c r="AH43"/>
      <c r="AI43"/>
    </row>
    <row r="44" spans="1:35" s="29" customFormat="1" x14ac:dyDescent="0.2">
      <c r="A44" s="71"/>
      <c r="B44" s="3"/>
      <c r="C44" s="66"/>
      <c r="D44" s="66"/>
      <c r="E44" s="66"/>
      <c r="F44" s="66"/>
      <c r="G44" s="66"/>
      <c r="H44" s="66"/>
      <c r="I44" s="66"/>
      <c r="J44" s="66"/>
      <c r="K44" s="66"/>
      <c r="L44" s="66"/>
      <c r="M44" s="66"/>
      <c r="N44" s="66"/>
      <c r="O44" s="66"/>
      <c r="P44" s="66"/>
      <c r="Q44" s="66"/>
      <c r="R44" s="160"/>
      <c r="T44" s="5">
        <f>+'FRACCIÓN III Ier 2014'!W38</f>
        <v>321.14172630884735</v>
      </c>
      <c r="U44" t="s">
        <v>101</v>
      </c>
      <c r="V44"/>
      <c r="W44"/>
      <c r="X44"/>
      <c r="Y44"/>
      <c r="Z44"/>
      <c r="AA44"/>
      <c r="AB44"/>
      <c r="AC44"/>
      <c r="AD44"/>
      <c r="AE44"/>
      <c r="AF44"/>
      <c r="AG44"/>
      <c r="AH44"/>
      <c r="AI44"/>
    </row>
    <row r="45" spans="1:35" s="29" customFormat="1" x14ac:dyDescent="0.2">
      <c r="A45" s="71"/>
      <c r="B45" s="3"/>
      <c r="C45" s="66"/>
      <c r="D45" s="66"/>
      <c r="E45" s="66"/>
      <c r="F45" s="66"/>
      <c r="G45" s="66"/>
      <c r="H45" s="66"/>
      <c r="I45" s="66"/>
      <c r="J45" s="66"/>
      <c r="K45" s="66"/>
      <c r="L45" s="66"/>
      <c r="M45" s="66"/>
      <c r="N45" s="66"/>
      <c r="O45" s="66"/>
      <c r="P45" s="66"/>
      <c r="Q45" s="66"/>
      <c r="R45" s="160"/>
      <c r="T45" s="5">
        <f>+'FRACCIÓN III IIer 2014 '!U44</f>
        <v>322.49742935882881</v>
      </c>
      <c r="U45" t="s">
        <v>102</v>
      </c>
      <c r="V45"/>
      <c r="W45"/>
      <c r="X45"/>
      <c r="Y45"/>
      <c r="Z45"/>
      <c r="AA45"/>
      <c r="AB45"/>
      <c r="AC45"/>
      <c r="AD45"/>
      <c r="AE45" s="5"/>
      <c r="AF45"/>
      <c r="AG45"/>
      <c r="AH45"/>
      <c r="AI45"/>
    </row>
    <row r="46" spans="1:35" s="29" customFormat="1" ht="15" x14ac:dyDescent="0.25">
      <c r="A46" s="82"/>
      <c r="B46" s="3"/>
      <c r="C46" s="66"/>
      <c r="D46" s="66"/>
      <c r="E46" s="66"/>
      <c r="F46" s="66"/>
      <c r="G46" s="66"/>
      <c r="H46" s="66"/>
      <c r="I46" s="66"/>
      <c r="J46" s="66"/>
      <c r="K46" s="66"/>
      <c r="L46" s="66"/>
      <c r="M46" s="66"/>
      <c r="N46" s="66"/>
      <c r="O46" s="66"/>
      <c r="P46" s="66"/>
      <c r="Q46" s="66"/>
      <c r="R46" s="160"/>
      <c r="S46" s="138" t="s">
        <v>63</v>
      </c>
      <c r="T46" s="5">
        <f>+'FRACCIÓN III IIIer 2014'!V43</f>
        <v>256.81064136225399</v>
      </c>
      <c r="U46" t="s">
        <v>103</v>
      </c>
      <c r="V46"/>
      <c r="W46"/>
      <c r="X46"/>
      <c r="Y46"/>
      <c r="Z46"/>
      <c r="AA46"/>
      <c r="AB46"/>
      <c r="AC46"/>
      <c r="AD46"/>
      <c r="AE46"/>
      <c r="AF46"/>
      <c r="AG46"/>
      <c r="AH46"/>
      <c r="AI46"/>
    </row>
    <row r="47" spans="1:35" s="29" customFormat="1" ht="13.5" thickBot="1" x14ac:dyDescent="0.25">
      <c r="A47" s="142"/>
      <c r="B47" s="3"/>
      <c r="C47" s="32">
        <f>+C12+C15+C18+C21+C24+C27+C31+C34+C37+C40+C43</f>
        <v>25.39601497995146</v>
      </c>
      <c r="D47" s="32">
        <f>+D12+D15+D18+D21+D24+D27+D31+D34+D37+D40+D43</f>
        <v>25.39601497995146</v>
      </c>
      <c r="E47" s="32">
        <f>+E12+E15+E18+E21+E24+E27+E31+E34+E37+E40+E43</f>
        <v>25.39601497995146</v>
      </c>
      <c r="F47" s="66"/>
      <c r="G47" s="32">
        <f>+G12+G15+G18+G21+G24+G27+G31+G34+G37+G40+G43</f>
        <v>88.886052429830102</v>
      </c>
      <c r="H47" s="32">
        <f>+H12+H15+H18+H21+H24+H27+H31+H34+H37+H40+H43</f>
        <v>88.886052429830102</v>
      </c>
      <c r="I47" s="32">
        <f>+I12+I15+I18+I21+I24+I27+I31+I34+I37+I40+I43</f>
        <v>88.886052429830102</v>
      </c>
      <c r="J47" s="66"/>
      <c r="K47" s="32">
        <f>+K12+K15+K18+K21+K24+K27+K31+K34+K37+K40+K43</f>
        <v>86.579015489975731</v>
      </c>
      <c r="L47" s="32">
        <f>+L12+L15+L18+L21+L24+L27+L31+L34+L37+L40+L43</f>
        <v>12.69800748997573</v>
      </c>
      <c r="M47" s="32"/>
      <c r="N47" s="32">
        <f>+N12+N15+N18+N21+N24+N27+N31+N34+N37+N40+N43</f>
        <v>213.72191648997571</v>
      </c>
      <c r="O47" s="66"/>
      <c r="P47" s="32">
        <f>+P12+P15+P18+P21+P24+P27+P31+P34+P37+P40+P43</f>
        <v>1365.5282599296877</v>
      </c>
      <c r="Q47" s="32">
        <f>+Q12+Q15+Q18+Q21+Q24+Q27+Q31+Q34+Q37+Q40+Q43</f>
        <v>1492.5083348294445</v>
      </c>
      <c r="R47" s="161">
        <f>+R12+R15+R18+R21+R24+R27+R31+R34+R37+R40+R43</f>
        <v>1820.5123187292015</v>
      </c>
      <c r="T47" s="5">
        <f>+V43</f>
        <v>380.94022469927188</v>
      </c>
      <c r="U47" s="8" t="s">
        <v>104</v>
      </c>
      <c r="V47" s="8"/>
      <c r="W47" s="8"/>
      <c r="X47"/>
      <c r="Y47"/>
      <c r="Z47"/>
      <c r="AA47"/>
      <c r="AB47"/>
      <c r="AC47"/>
      <c r="AD47"/>
      <c r="AE47"/>
      <c r="AF47"/>
      <c r="AG47"/>
      <c r="AH47"/>
      <c r="AI47"/>
    </row>
    <row r="48" spans="1:35" s="29" customFormat="1" ht="13.5" thickTop="1" x14ac:dyDescent="0.2">
      <c r="A48" s="142"/>
      <c r="B48" s="3"/>
      <c r="C48" s="66"/>
      <c r="D48" s="66"/>
      <c r="E48" s="66"/>
      <c r="F48" s="66"/>
      <c r="G48" s="66"/>
      <c r="H48" s="66"/>
      <c r="I48" s="66"/>
      <c r="J48" s="66"/>
      <c r="K48" s="66"/>
      <c r="L48" s="66"/>
      <c r="M48" s="66"/>
      <c r="N48" s="66"/>
      <c r="O48" s="66"/>
      <c r="P48" s="66"/>
      <c r="Q48" s="66"/>
      <c r="R48" s="72"/>
      <c r="T48" s="5">
        <f>+T44+T45+T46+T47</f>
        <v>1281.3900217292021</v>
      </c>
      <c r="U48"/>
      <c r="V48" s="5">
        <f>SUM(R15:R43)</f>
        <v>539.122297</v>
      </c>
      <c r="W48" s="5">
        <f>+T48+V48</f>
        <v>1820.512318729202</v>
      </c>
      <c r="X48"/>
      <c r="Y48"/>
      <c r="Z48"/>
      <c r="AA48"/>
      <c r="AB48"/>
      <c r="AC48"/>
      <c r="AD48"/>
      <c r="AE48"/>
      <c r="AF48"/>
      <c r="AG48"/>
      <c r="AH48"/>
      <c r="AI48"/>
    </row>
    <row r="49" spans="1:35" s="29" customFormat="1" x14ac:dyDescent="0.2">
      <c r="A49" s="142"/>
      <c r="B49" s="336" t="s">
        <v>457</v>
      </c>
      <c r="C49" s="66" t="s">
        <v>459</v>
      </c>
      <c r="D49" s="66"/>
      <c r="E49" s="66"/>
      <c r="F49" s="66"/>
      <c r="G49" s="66"/>
      <c r="H49" s="66"/>
      <c r="I49" s="66"/>
      <c r="J49" s="66"/>
      <c r="K49" s="66"/>
      <c r="L49" s="66"/>
      <c r="M49" s="66"/>
      <c r="N49" s="66"/>
      <c r="O49" s="66"/>
      <c r="P49" s="66"/>
      <c r="Q49" s="66"/>
      <c r="R49" s="72"/>
      <c r="T49"/>
      <c r="U49"/>
      <c r="V49"/>
      <c r="W49"/>
      <c r="X49"/>
      <c r="Y49"/>
      <c r="Z49"/>
      <c r="AA49"/>
      <c r="AB49"/>
      <c r="AC49"/>
      <c r="AD49"/>
      <c r="AE49"/>
      <c r="AF49"/>
      <c r="AG49"/>
      <c r="AH49"/>
      <c r="AI49"/>
    </row>
    <row r="50" spans="1:35" ht="13.5" thickBot="1" x14ac:dyDescent="0.25">
      <c r="A50" s="77"/>
      <c r="B50" s="78"/>
      <c r="C50" s="78"/>
      <c r="D50" s="78"/>
      <c r="E50" s="78"/>
      <c r="F50" s="78"/>
      <c r="G50" s="78"/>
      <c r="H50" s="78"/>
      <c r="I50" s="78"/>
      <c r="J50" s="78"/>
      <c r="K50" s="78"/>
      <c r="L50" s="78"/>
      <c r="M50" s="78"/>
      <c r="N50" s="78"/>
      <c r="O50" s="78"/>
      <c r="P50" s="78"/>
      <c r="Q50" s="78"/>
      <c r="R50" s="111"/>
    </row>
  </sheetData>
  <mergeCells count="35">
    <mergeCell ref="T15:AB15"/>
    <mergeCell ref="V33:W33"/>
    <mergeCell ref="U42:AA42"/>
    <mergeCell ref="T25:W25"/>
    <mergeCell ref="T20:AB20"/>
    <mergeCell ref="V22:Z22"/>
    <mergeCell ref="Y25:Y28"/>
    <mergeCell ref="Z25:Z28"/>
    <mergeCell ref="AA25:AA28"/>
    <mergeCell ref="V31:W31"/>
    <mergeCell ref="T7:V8"/>
    <mergeCell ref="W7:Y8"/>
    <mergeCell ref="Z7:AB8"/>
    <mergeCell ref="AC7:AC8"/>
    <mergeCell ref="T9:V9"/>
    <mergeCell ref="W9:Y9"/>
    <mergeCell ref="Z9:AB9"/>
    <mergeCell ref="T4:AB4"/>
    <mergeCell ref="T5:AB5"/>
    <mergeCell ref="T6:V6"/>
    <mergeCell ref="W6:Y6"/>
    <mergeCell ref="Z6:AB6"/>
    <mergeCell ref="K8:N8"/>
    <mergeCell ref="A7:A9"/>
    <mergeCell ref="B7:B9"/>
    <mergeCell ref="P7:R8"/>
    <mergeCell ref="A1:R1"/>
    <mergeCell ref="A2:R2"/>
    <mergeCell ref="A3:R3"/>
    <mergeCell ref="A4:R4"/>
    <mergeCell ref="A5:R5"/>
    <mergeCell ref="A6:R6"/>
    <mergeCell ref="C7:N7"/>
    <mergeCell ref="C8:E8"/>
    <mergeCell ref="G8:I8"/>
  </mergeCells>
  <pageMargins left="0.7" right="0.7" top="0.75" bottom="0.75" header="0.3" footer="0.3"/>
  <pageSetup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1" sqref="G21"/>
    </sheetView>
  </sheetViews>
  <sheetFormatPr baseColWidth="10"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G72"/>
  <sheetViews>
    <sheetView tabSelected="1" view="pageBreakPreview" topLeftCell="A32" zoomScaleNormal="100" zoomScaleSheetLayoutView="100" workbookViewId="0">
      <selection activeCell="O58" sqref="O58"/>
    </sheetView>
  </sheetViews>
  <sheetFormatPr baseColWidth="10" defaultRowHeight="12.75" x14ac:dyDescent="0.2"/>
  <cols>
    <col min="1" max="1" width="23.42578125" customWidth="1"/>
    <col min="2" max="2" width="31.5703125" customWidth="1"/>
    <col min="3" max="3" width="3.5703125" customWidth="1"/>
    <col min="4" max="6" width="12.28515625" customWidth="1"/>
    <col min="7" max="7" width="0.85546875" customWidth="1"/>
    <col min="8" max="8" width="16.7109375" customWidth="1"/>
    <col min="9" max="9" width="0.7109375" customWidth="1"/>
    <col min="10" max="11" width="10.140625" customWidth="1"/>
    <col min="12" max="12" width="9.28515625" customWidth="1"/>
    <col min="13" max="13" width="0.85546875" customWidth="1"/>
    <col min="15" max="15" width="4" customWidth="1"/>
    <col min="16" max="16" width="0.85546875" customWidth="1"/>
    <col min="17" max="17" width="10.5703125" customWidth="1"/>
    <col min="18" max="18" width="9.85546875" customWidth="1"/>
    <col min="19" max="19" width="10.140625" customWidth="1"/>
    <col min="20" max="20" width="0.85546875" customWidth="1"/>
    <col min="22" max="22" width="3.28515625" customWidth="1"/>
    <col min="23" max="23" width="1" customWidth="1"/>
    <col min="24" max="25" width="10.5703125" customWidth="1"/>
    <col min="26" max="26" width="10.42578125" customWidth="1"/>
    <col min="27" max="27" width="2.5703125" customWidth="1"/>
    <col min="28" max="28" width="11" customWidth="1"/>
    <col min="29" max="29" width="3" customWidth="1"/>
    <col min="30" max="30" width="3.42578125" customWidth="1"/>
    <col min="31" max="31" width="6.7109375" style="29" customWidth="1"/>
    <col min="32" max="32" width="11.42578125" customWidth="1"/>
  </cols>
  <sheetData>
    <row r="1" spans="1:33" ht="25.5" customHeight="1" x14ac:dyDescent="0.2">
      <c r="A1" s="374" t="s">
        <v>13</v>
      </c>
      <c r="B1" s="374"/>
      <c r="C1" s="374"/>
      <c r="D1" s="374"/>
      <c r="E1" s="374"/>
      <c r="F1" s="374"/>
      <c r="G1" s="374"/>
      <c r="H1" s="374"/>
    </row>
    <row r="2" spans="1:33" ht="14.25" customHeight="1" x14ac:dyDescent="0.2">
      <c r="A2" s="375" t="s">
        <v>117</v>
      </c>
      <c r="B2" s="376"/>
      <c r="C2" s="376"/>
      <c r="D2" s="376"/>
      <c r="E2" s="376"/>
      <c r="F2" s="376"/>
      <c r="G2" s="376"/>
      <c r="H2" s="376"/>
      <c r="I2" s="377"/>
      <c r="J2" s="376"/>
      <c r="K2" s="3"/>
    </row>
    <row r="3" spans="1:33" ht="14.25" customHeight="1" x14ac:dyDescent="0.2">
      <c r="A3" s="376" t="s">
        <v>14</v>
      </c>
      <c r="B3" s="376"/>
      <c r="C3" s="378"/>
      <c r="D3" s="378"/>
      <c r="E3" s="378"/>
      <c r="F3" s="378"/>
      <c r="G3" s="378"/>
      <c r="H3" s="378"/>
      <c r="J3" s="3"/>
    </row>
    <row r="4" spans="1:33" ht="13.5" customHeight="1" x14ac:dyDescent="0.2">
      <c r="A4" s="379" t="s">
        <v>1</v>
      </c>
      <c r="B4" s="379"/>
      <c r="C4" s="380"/>
      <c r="D4" s="380"/>
      <c r="E4" s="380"/>
      <c r="F4" s="380"/>
      <c r="G4" s="380"/>
      <c r="H4" s="380"/>
    </row>
    <row r="5" spans="1:33" ht="14.25" customHeight="1" x14ac:dyDescent="0.2">
      <c r="A5" s="379" t="s">
        <v>414</v>
      </c>
      <c r="B5" s="379"/>
      <c r="C5" s="380"/>
      <c r="D5" s="380"/>
      <c r="E5" s="380"/>
      <c r="F5" s="380"/>
      <c r="G5" s="380"/>
      <c r="H5" s="380"/>
    </row>
    <row r="6" spans="1:33" ht="14.25" customHeight="1" thickBot="1" x14ac:dyDescent="0.25">
      <c r="A6" s="395" t="s">
        <v>15</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row>
    <row r="7" spans="1:33" ht="16.5" customHeight="1" thickBot="1" x14ac:dyDescent="0.25">
      <c r="A7" s="397" t="s">
        <v>2</v>
      </c>
      <c r="B7" s="414" t="s">
        <v>60</v>
      </c>
      <c r="C7" s="417" t="s">
        <v>43</v>
      </c>
      <c r="D7" s="406" t="s">
        <v>118</v>
      </c>
      <c r="E7" s="407"/>
      <c r="F7" s="407"/>
      <c r="G7" s="407"/>
      <c r="H7" s="408"/>
      <c r="I7" s="61"/>
      <c r="J7" s="406" t="s">
        <v>119</v>
      </c>
      <c r="K7" s="407"/>
      <c r="L7" s="407"/>
      <c r="M7" s="407"/>
      <c r="N7" s="407"/>
      <c r="O7" s="408"/>
      <c r="P7" s="61"/>
      <c r="Q7" s="396" t="s">
        <v>112</v>
      </c>
      <c r="R7" s="396"/>
      <c r="S7" s="396"/>
      <c r="T7" s="396"/>
      <c r="U7" s="396"/>
      <c r="V7" s="396"/>
      <c r="W7" s="61"/>
      <c r="X7" s="400" t="s">
        <v>120</v>
      </c>
      <c r="Y7" s="401"/>
      <c r="Z7" s="401"/>
      <c r="AA7" s="123"/>
      <c r="AB7" s="420" t="s">
        <v>42</v>
      </c>
      <c r="AC7" s="421"/>
      <c r="AD7" s="62"/>
    </row>
    <row r="8" spans="1:33" ht="42.75" customHeight="1" x14ac:dyDescent="0.2">
      <c r="A8" s="398"/>
      <c r="B8" s="415"/>
      <c r="C8" s="418"/>
      <c r="D8" s="409" t="s">
        <v>26</v>
      </c>
      <c r="E8" s="410"/>
      <c r="F8" s="411"/>
      <c r="G8" s="108"/>
      <c r="H8" s="412" t="s">
        <v>42</v>
      </c>
      <c r="I8" s="61"/>
      <c r="J8" s="409" t="s">
        <v>26</v>
      </c>
      <c r="K8" s="410"/>
      <c r="L8" s="411"/>
      <c r="M8" s="109"/>
      <c r="N8" s="402" t="s">
        <v>42</v>
      </c>
      <c r="O8" s="403"/>
      <c r="P8" s="61"/>
      <c r="Q8" s="409" t="s">
        <v>26</v>
      </c>
      <c r="R8" s="410"/>
      <c r="S8" s="411"/>
      <c r="T8" s="110"/>
      <c r="U8" s="402" t="s">
        <v>42</v>
      </c>
      <c r="V8" s="403"/>
      <c r="W8" s="61"/>
      <c r="X8" s="409" t="s">
        <v>26</v>
      </c>
      <c r="Y8" s="410"/>
      <c r="Z8" s="411"/>
      <c r="AA8" s="110"/>
      <c r="AB8" s="422"/>
      <c r="AC8" s="423"/>
      <c r="AD8" s="63"/>
    </row>
    <row r="9" spans="1:33" ht="25.5" customHeight="1" thickBot="1" x14ac:dyDescent="0.25">
      <c r="A9" s="399"/>
      <c r="B9" s="416"/>
      <c r="C9" s="419"/>
      <c r="D9" s="95" t="s">
        <v>10</v>
      </c>
      <c r="E9" s="95" t="s">
        <v>11</v>
      </c>
      <c r="F9" s="95" t="s">
        <v>12</v>
      </c>
      <c r="G9" s="51"/>
      <c r="H9" s="413"/>
      <c r="I9" s="3"/>
      <c r="J9" s="94" t="s">
        <v>77</v>
      </c>
      <c r="K9" s="94" t="s">
        <v>84</v>
      </c>
      <c r="L9" s="94" t="s">
        <v>79</v>
      </c>
      <c r="M9" s="51"/>
      <c r="N9" s="404"/>
      <c r="O9" s="405"/>
      <c r="P9" s="3"/>
      <c r="Q9" s="96" t="s">
        <v>85</v>
      </c>
      <c r="R9" s="96" t="s">
        <v>81</v>
      </c>
      <c r="S9" s="96" t="s">
        <v>82</v>
      </c>
      <c r="T9" s="51"/>
      <c r="U9" s="404"/>
      <c r="V9" s="405"/>
      <c r="W9" s="3"/>
      <c r="X9" s="97" t="s">
        <v>413</v>
      </c>
      <c r="Y9" s="97" t="s">
        <v>37</v>
      </c>
      <c r="Z9" s="97" t="s">
        <v>38</v>
      </c>
      <c r="AA9" s="51"/>
      <c r="AB9" s="424"/>
      <c r="AC9" s="425"/>
      <c r="AD9" s="63"/>
    </row>
    <row r="10" spans="1:33" x14ac:dyDescent="0.2">
      <c r="A10" s="71"/>
      <c r="B10" s="3"/>
      <c r="C10" s="61"/>
      <c r="D10" s="3"/>
      <c r="E10" s="3"/>
      <c r="F10" s="3"/>
      <c r="G10" s="61"/>
      <c r="H10" s="61"/>
      <c r="I10" s="61"/>
      <c r="J10" s="3"/>
      <c r="K10" s="3"/>
      <c r="L10" s="3"/>
      <c r="M10" s="61"/>
      <c r="N10" s="61"/>
      <c r="O10" s="61"/>
      <c r="P10" s="61"/>
      <c r="Q10" s="3"/>
      <c r="R10" s="3"/>
      <c r="S10" s="3"/>
      <c r="T10" s="61"/>
      <c r="U10" s="61"/>
      <c r="V10" s="61"/>
      <c r="W10" s="61"/>
      <c r="X10" s="3"/>
      <c r="Y10" s="3"/>
      <c r="Z10" s="3"/>
      <c r="AA10" s="61"/>
      <c r="AB10" s="61"/>
      <c r="AC10" s="62"/>
      <c r="AD10" s="63"/>
    </row>
    <row r="11" spans="1:33" x14ac:dyDescent="0.2">
      <c r="A11" s="112" t="s">
        <v>105</v>
      </c>
      <c r="B11" s="3"/>
      <c r="C11" s="3"/>
      <c r="D11" s="3"/>
      <c r="E11" s="3"/>
      <c r="F11" s="3"/>
      <c r="G11" s="3"/>
      <c r="H11" s="3"/>
      <c r="I11" s="3"/>
      <c r="J11" s="248"/>
      <c r="K11" s="248"/>
      <c r="L11" s="248"/>
      <c r="M11" s="3"/>
      <c r="N11" s="3"/>
      <c r="O11" s="3"/>
      <c r="P11" s="3"/>
      <c r="Q11" s="3"/>
      <c r="R11" s="3"/>
      <c r="S11" s="3"/>
      <c r="T11" s="3"/>
      <c r="U11" s="3"/>
      <c r="V11" s="3"/>
      <c r="W11" s="3"/>
      <c r="X11" s="3"/>
      <c r="Y11" s="3"/>
      <c r="Z11" s="3"/>
      <c r="AA11" s="3"/>
      <c r="AB11" s="3"/>
      <c r="AC11" s="251"/>
      <c r="AD11" s="63"/>
      <c r="AF11" s="29"/>
    </row>
    <row r="12" spans="1:33" ht="15" customHeight="1" x14ac:dyDescent="0.2">
      <c r="A12" s="64" t="s">
        <v>27</v>
      </c>
      <c r="B12" s="243" t="s">
        <v>34</v>
      </c>
      <c r="C12" s="153" t="s">
        <v>95</v>
      </c>
      <c r="D12" s="80">
        <f>+D13</f>
        <v>600.54200000000003</v>
      </c>
      <c r="E12" s="80">
        <f>+D12+E13</f>
        <v>900.8130000000001</v>
      </c>
      <c r="F12" s="80">
        <f>+E12+F13</f>
        <v>1201.0840000000001</v>
      </c>
      <c r="G12" s="66"/>
      <c r="H12" s="372"/>
      <c r="I12" s="66"/>
      <c r="J12" s="80">
        <f>+F12+J13</f>
        <v>1503.6915029000002</v>
      </c>
      <c r="K12" s="80">
        <f>+J12+K13</f>
        <v>1657.1474442700001</v>
      </c>
      <c r="L12" s="80">
        <f>+K12+L13</f>
        <v>2407.2383882700001</v>
      </c>
      <c r="M12" s="100"/>
      <c r="N12" s="390"/>
      <c r="O12" s="390"/>
      <c r="P12" s="99"/>
      <c r="Q12" s="65">
        <f>+L12+Q13</f>
        <v>2707.0790428099999</v>
      </c>
      <c r="R12" s="65">
        <f>+Q12+R13</f>
        <v>3007.1100387500001</v>
      </c>
      <c r="S12" s="65">
        <f>+R12+S13</f>
        <v>3307.05686496</v>
      </c>
      <c r="T12" s="100"/>
      <c r="U12" s="390"/>
      <c r="V12" s="367"/>
      <c r="W12" s="67"/>
      <c r="X12" s="80">
        <f>+S12+X13</f>
        <v>3606.8636809600002</v>
      </c>
      <c r="Y12" s="80">
        <f>+X12+Y13</f>
        <v>4213.6625239499999</v>
      </c>
      <c r="Z12" s="80">
        <f>+Y12+Z13</f>
        <v>4652.92863975</v>
      </c>
      <c r="AA12" s="65"/>
      <c r="AB12" s="366"/>
      <c r="AC12" s="370"/>
      <c r="AD12" s="63"/>
      <c r="AF12" s="29"/>
    </row>
    <row r="13" spans="1:33" s="30" customFormat="1" ht="15" x14ac:dyDescent="0.25">
      <c r="A13" s="68"/>
      <c r="B13" s="6"/>
      <c r="C13" s="69" t="s">
        <v>28</v>
      </c>
      <c r="D13" s="244">
        <f>+'HOJA DE TRABAJO DE LA IES'!C9</f>
        <v>600.54200000000003</v>
      </c>
      <c r="E13" s="244">
        <f>+'HOJA DE TRABAJO DE LA IES'!C10</f>
        <v>300.27100000000002</v>
      </c>
      <c r="F13" s="244">
        <f>+'HOJA DE TRABAJO DE LA IES'!C11</f>
        <v>300.27100000000002</v>
      </c>
      <c r="G13" s="69"/>
      <c r="H13" s="373"/>
      <c r="I13" s="69"/>
      <c r="J13" s="244">
        <f>+'HOJA DE TRABAJO DE LA IES'!G33</f>
        <v>302.60750289999999</v>
      </c>
      <c r="K13" s="244">
        <f>+'HOJA DE TRABAJO DE LA IES'!C13</f>
        <v>153.45594137000001</v>
      </c>
      <c r="L13" s="244">
        <f>+'HOJA DE TRABAJO DE LA IES'!C14</f>
        <v>750.09094400000004</v>
      </c>
      <c r="M13" s="101"/>
      <c r="N13" s="392"/>
      <c r="O13" s="392"/>
      <c r="P13" s="102"/>
      <c r="Q13" s="70">
        <f>+'HOJA DE TRABAJO DE LA IES'!C15</f>
        <v>299.84065454</v>
      </c>
      <c r="R13" s="70">
        <f>+'HOJA DE TRABAJO DE LA IES'!C16</f>
        <v>300.03099594000003</v>
      </c>
      <c r="S13" s="70">
        <f>+'HOJA DE TRABAJO DE LA IES'!C17</f>
        <v>299.94682620999998</v>
      </c>
      <c r="T13" s="101"/>
      <c r="U13" s="391"/>
      <c r="V13" s="369"/>
      <c r="W13" s="69"/>
      <c r="X13" s="244">
        <f>+'HOJA DE TRABAJO DE LA IES'!C18</f>
        <v>299.80681600000003</v>
      </c>
      <c r="Y13" s="244">
        <f>+'HOJA DE TRABAJO DE LA IES'!C19</f>
        <v>606.79884299000003</v>
      </c>
      <c r="Z13" s="244">
        <f>+'HOJA DE TRABAJO DE LA IES'!C20</f>
        <v>439.26611579999997</v>
      </c>
      <c r="AA13" s="335" t="s">
        <v>457</v>
      </c>
      <c r="AB13" s="368"/>
      <c r="AC13" s="371"/>
      <c r="AD13" s="63"/>
      <c r="AE13" s="44">
        <f>+D12+E13+F13+J13+K13+L13+Q13+R13+S13+X13+Y13+Z13</f>
        <v>4652.92863975</v>
      </c>
      <c r="AF13" s="24" t="s">
        <v>23</v>
      </c>
    </row>
    <row r="14" spans="1:33" s="30" customFormat="1" ht="15" x14ac:dyDescent="0.25">
      <c r="A14" s="68"/>
      <c r="B14" s="6"/>
      <c r="C14" s="69"/>
      <c r="D14" s="241"/>
      <c r="E14" s="244"/>
      <c r="F14" s="244"/>
      <c r="G14" s="69"/>
      <c r="H14" s="98"/>
      <c r="I14" s="69"/>
      <c r="J14" s="244"/>
      <c r="K14" s="244"/>
      <c r="L14" s="244"/>
      <c r="M14" s="70"/>
      <c r="N14" s="98"/>
      <c r="O14" s="106"/>
      <c r="P14" s="69"/>
      <c r="Q14" s="70"/>
      <c r="R14" s="70"/>
      <c r="S14" s="70"/>
      <c r="T14" s="70"/>
      <c r="U14" s="106"/>
      <c r="V14" s="106"/>
      <c r="W14" s="69"/>
      <c r="X14" s="244"/>
      <c r="Y14" s="244"/>
      <c r="Z14" s="244"/>
      <c r="AA14" s="70"/>
      <c r="AB14" s="106"/>
      <c r="AC14" s="252"/>
      <c r="AD14" s="63"/>
      <c r="AE14" s="44"/>
      <c r="AF14" s="31"/>
    </row>
    <row r="15" spans="1:33" ht="25.5" customHeight="1" x14ac:dyDescent="0.2">
      <c r="A15" s="64" t="s">
        <v>27</v>
      </c>
      <c r="B15" s="242" t="s">
        <v>428</v>
      </c>
      <c r="C15" s="153" t="s">
        <v>95</v>
      </c>
      <c r="D15" s="80">
        <f>+D16</f>
        <v>0</v>
      </c>
      <c r="E15" s="80">
        <f>+D15+E16</f>
        <v>0</v>
      </c>
      <c r="F15" s="80">
        <f>+E15+F16</f>
        <v>0</v>
      </c>
      <c r="G15" s="66"/>
      <c r="H15" s="372"/>
      <c r="I15" s="66"/>
      <c r="J15" s="80">
        <f>+F15+J16</f>
        <v>0</v>
      </c>
      <c r="K15" s="80">
        <f>+J15+K16</f>
        <v>0</v>
      </c>
      <c r="L15" s="80">
        <f>+K15+L16</f>
        <v>0</v>
      </c>
      <c r="M15" s="100"/>
      <c r="N15" s="366"/>
      <c r="O15" s="367"/>
      <c r="P15" s="67"/>
      <c r="Q15" s="65">
        <f>+L15+Q16</f>
        <v>0</v>
      </c>
      <c r="R15" s="65">
        <f>+Q15+R16</f>
        <v>0</v>
      </c>
      <c r="S15" s="65">
        <f>+R15+S16</f>
        <v>0</v>
      </c>
      <c r="T15" s="100"/>
      <c r="U15" s="390"/>
      <c r="V15" s="367"/>
      <c r="W15" s="67"/>
      <c r="X15" s="80">
        <f>+S15+X16</f>
        <v>55.747987999999999</v>
      </c>
      <c r="Y15" s="80">
        <f>+X15+Y16</f>
        <v>55.747987999999999</v>
      </c>
      <c r="Z15" s="80">
        <f>+Y15+Z16</f>
        <v>115.792766</v>
      </c>
      <c r="AA15" s="65"/>
      <c r="AB15" s="366"/>
      <c r="AC15" s="370"/>
      <c r="AD15" s="63"/>
      <c r="AE15" s="43"/>
    </row>
    <row r="16" spans="1:33" ht="17.25" customHeight="1" x14ac:dyDescent="0.25">
      <c r="A16" s="71"/>
      <c r="B16" s="242"/>
      <c r="C16" s="69" t="s">
        <v>28</v>
      </c>
      <c r="D16" s="246">
        <f>'HOJA DE TRABAJO DE LA IES'!F9</f>
        <v>0</v>
      </c>
      <c r="E16" s="246">
        <f>'HOJA DE TRABAJO DE LA IES'!F10</f>
        <v>0</v>
      </c>
      <c r="F16" s="246">
        <f>+'HOJA DE TRABAJO DE LA IES'!F11</f>
        <v>0</v>
      </c>
      <c r="G16" s="69"/>
      <c r="H16" s="373"/>
      <c r="I16" s="69"/>
      <c r="J16" s="244">
        <f>'HOJA DE TRABAJO DE LA IES'!F12</f>
        <v>0</v>
      </c>
      <c r="K16" s="244">
        <f>'HOJA DE TRABAJO DE LA IES'!F13</f>
        <v>0</v>
      </c>
      <c r="L16" s="244">
        <f>'HOJA DE TRABAJO DE LA IES'!F14</f>
        <v>0</v>
      </c>
      <c r="M16" s="101"/>
      <c r="N16" s="368"/>
      <c r="O16" s="369"/>
      <c r="P16" s="69"/>
      <c r="Q16" s="70">
        <f>'HOJA DE TRABAJO DE LA IES'!F15</f>
        <v>0</v>
      </c>
      <c r="R16" s="70">
        <f>'HOJA DE TRABAJO DE LA IES'!F16</f>
        <v>0</v>
      </c>
      <c r="S16" s="70">
        <f>'HOJA DE TRABAJO DE LA IES'!F17</f>
        <v>0</v>
      </c>
      <c r="T16" s="101"/>
      <c r="U16" s="391"/>
      <c r="V16" s="369"/>
      <c r="W16" s="69"/>
      <c r="X16" s="244">
        <f>+'HOJA DE TRABAJO DE LA IES'!F18</f>
        <v>55.747987999999999</v>
      </c>
      <c r="Y16" s="244">
        <f>+'HOJA DE TRABAJO DE LA IES'!F19</f>
        <v>0</v>
      </c>
      <c r="Z16" s="244">
        <f>+'HOJA DE TRABAJO DE LA IES'!F20</f>
        <v>60.044778000000001</v>
      </c>
      <c r="AA16" s="70"/>
      <c r="AB16" s="368"/>
      <c r="AC16" s="371"/>
      <c r="AD16" s="63"/>
      <c r="AE16" s="44">
        <f>+D15+E16+F16+J16+K16+L16+Q16+R16+S16+X16+Y16+Z16</f>
        <v>115.792766</v>
      </c>
      <c r="AF16" s="24" t="s">
        <v>23</v>
      </c>
      <c r="AG16" s="30"/>
    </row>
    <row r="17" spans="1:33" x14ac:dyDescent="0.2">
      <c r="A17" s="71"/>
      <c r="B17" s="4"/>
      <c r="C17" s="69"/>
      <c r="D17" s="245"/>
      <c r="E17" s="245"/>
      <c r="F17" s="245"/>
      <c r="G17" s="66"/>
      <c r="H17" s="66"/>
      <c r="I17" s="66"/>
      <c r="J17" s="245"/>
      <c r="K17" s="245"/>
      <c r="L17" s="245"/>
      <c r="M17" s="66"/>
      <c r="N17" s="66"/>
      <c r="O17" s="66"/>
      <c r="P17" s="66"/>
      <c r="Q17" s="66"/>
      <c r="R17" s="66"/>
      <c r="S17" s="66"/>
      <c r="T17" s="66"/>
      <c r="U17" s="105"/>
      <c r="V17" s="105"/>
      <c r="W17" s="66"/>
      <c r="X17" s="245"/>
      <c r="Y17" s="245"/>
      <c r="Z17" s="245"/>
      <c r="AA17" s="66"/>
      <c r="AB17" s="107"/>
      <c r="AC17" s="253"/>
      <c r="AD17" s="63"/>
      <c r="AE17" s="43"/>
    </row>
    <row r="18" spans="1:33" ht="33.75" x14ac:dyDescent="0.2">
      <c r="A18" s="64" t="s">
        <v>27</v>
      </c>
      <c r="B18" s="239" t="s">
        <v>427</v>
      </c>
      <c r="C18" s="153" t="s">
        <v>95</v>
      </c>
      <c r="D18" s="80">
        <f>+D19</f>
        <v>0</v>
      </c>
      <c r="E18" s="80">
        <f>+D18+E19</f>
        <v>0</v>
      </c>
      <c r="F18" s="80">
        <f>+E18+F19</f>
        <v>0</v>
      </c>
      <c r="G18" s="66"/>
      <c r="H18" s="372"/>
      <c r="I18" s="66"/>
      <c r="J18" s="80">
        <f>+F18+J19</f>
        <v>0</v>
      </c>
      <c r="K18" s="80">
        <f>+J18+K19</f>
        <v>0</v>
      </c>
      <c r="L18" s="80">
        <f>+K18+L19</f>
        <v>0</v>
      </c>
      <c r="M18" s="100"/>
      <c r="N18" s="366"/>
      <c r="O18" s="367"/>
      <c r="P18" s="67"/>
      <c r="Q18" s="65">
        <f>+L18+Q19</f>
        <v>5</v>
      </c>
      <c r="R18" s="65">
        <f>+Q18+R19</f>
        <v>30.9</v>
      </c>
      <c r="S18" s="65">
        <f>+R18+S19</f>
        <v>88.262129000000002</v>
      </c>
      <c r="T18" s="100"/>
      <c r="U18" s="366"/>
      <c r="V18" s="367"/>
      <c r="W18" s="67"/>
      <c r="X18" s="80">
        <f>+S18+X19</f>
        <v>92.12</v>
      </c>
      <c r="Y18" s="80">
        <f>+X18+Y19</f>
        <v>92.12</v>
      </c>
      <c r="Z18" s="80">
        <f>+Y18+Z19</f>
        <v>92.12</v>
      </c>
      <c r="AA18" s="65"/>
      <c r="AB18" s="366"/>
      <c r="AC18" s="370"/>
      <c r="AD18" s="63"/>
      <c r="AE18" s="43"/>
    </row>
    <row r="19" spans="1:33" ht="15" x14ac:dyDescent="0.25">
      <c r="A19" s="71"/>
      <c r="B19" s="7"/>
      <c r="C19" s="69" t="s">
        <v>28</v>
      </c>
      <c r="D19" s="246">
        <f>+'HOJA DE TRABAJO DE LA IES'!E9</f>
        <v>0</v>
      </c>
      <c r="E19" s="246">
        <f>+'HOJA DE TRABAJO DE LA IES'!E10</f>
        <v>0</v>
      </c>
      <c r="F19" s="246">
        <f>+'HOJA DE TRABAJO DE LA IES'!E11</f>
        <v>0</v>
      </c>
      <c r="G19" s="69"/>
      <c r="H19" s="373"/>
      <c r="I19" s="69"/>
      <c r="J19" s="246">
        <f>+'HOJA DE TRABAJO DE LA IES'!E12</f>
        <v>0</v>
      </c>
      <c r="K19" s="246">
        <f>+'HOJA DE TRABAJO DE LA IES'!E13</f>
        <v>0</v>
      </c>
      <c r="L19" s="246">
        <f>+'HOJA DE TRABAJO DE LA IES'!E14</f>
        <v>0</v>
      </c>
      <c r="M19" s="101"/>
      <c r="N19" s="368"/>
      <c r="O19" s="369"/>
      <c r="P19" s="69"/>
      <c r="Q19" s="88">
        <f>+'HOJA DE TRABAJO DE LA IES'!E15</f>
        <v>5</v>
      </c>
      <c r="R19" s="88">
        <f>+'HOJA DE TRABAJO DE LA IES'!E16</f>
        <v>25.9</v>
      </c>
      <c r="S19" s="88">
        <f>+'HOJA DE TRABAJO DE LA IES'!E17</f>
        <v>57.362129000000003</v>
      </c>
      <c r="T19" s="101"/>
      <c r="U19" s="368"/>
      <c r="V19" s="369"/>
      <c r="W19" s="69"/>
      <c r="X19" s="246">
        <f>+'HOJA DE TRABAJO DE LA IES'!E18</f>
        <v>3.8578709999999998</v>
      </c>
      <c r="Y19" s="246">
        <f>+'HOJA DE TRABAJO DE LA IES'!E19</f>
        <v>0</v>
      </c>
      <c r="Z19" s="246">
        <f>+'HOJA DE TRABAJO DE LA IES'!E20</f>
        <v>0</v>
      </c>
      <c r="AA19" s="70"/>
      <c r="AB19" s="368"/>
      <c r="AC19" s="371"/>
      <c r="AD19" s="63"/>
      <c r="AE19" s="44">
        <f>+S18+X19+Y19+Z19</f>
        <v>92.12</v>
      </c>
      <c r="AF19" s="24" t="s">
        <v>23</v>
      </c>
      <c r="AG19" s="30"/>
    </row>
    <row r="20" spans="1:33" ht="15" x14ac:dyDescent="0.25">
      <c r="A20" s="71"/>
      <c r="B20" s="7"/>
      <c r="C20" s="69"/>
      <c r="D20" s="246"/>
      <c r="E20" s="246"/>
      <c r="F20" s="246"/>
      <c r="G20" s="69"/>
      <c r="H20" s="240"/>
      <c r="I20" s="69"/>
      <c r="J20" s="246"/>
      <c r="K20" s="246"/>
      <c r="L20" s="246"/>
      <c r="M20" s="70"/>
      <c r="N20" s="256"/>
      <c r="O20" s="256"/>
      <c r="P20" s="69"/>
      <c r="Q20" s="88"/>
      <c r="R20" s="88"/>
      <c r="S20" s="88"/>
      <c r="T20" s="70"/>
      <c r="U20" s="256"/>
      <c r="V20" s="256"/>
      <c r="W20" s="69"/>
      <c r="X20" s="246"/>
      <c r="Y20" s="246"/>
      <c r="Z20" s="246"/>
      <c r="AA20" s="70"/>
      <c r="AB20" s="256"/>
      <c r="AC20" s="263"/>
      <c r="AD20" s="63"/>
      <c r="AE20" s="44"/>
      <c r="AF20" s="24"/>
      <c r="AG20" s="30"/>
    </row>
    <row r="21" spans="1:33" ht="23.25" x14ac:dyDescent="0.25">
      <c r="A21" s="64" t="s">
        <v>27</v>
      </c>
      <c r="B21" s="239" t="s">
        <v>419</v>
      </c>
      <c r="C21" s="69"/>
      <c r="D21" s="80">
        <f>+D22</f>
        <v>0</v>
      </c>
      <c r="E21" s="80">
        <f>+D21+E22</f>
        <v>0</v>
      </c>
      <c r="F21" s="80">
        <f>+E21+F22</f>
        <v>0</v>
      </c>
      <c r="G21" s="69"/>
      <c r="H21" s="372"/>
      <c r="I21" s="69"/>
      <c r="J21" s="80">
        <f>+F21+J22</f>
        <v>0</v>
      </c>
      <c r="K21" s="80">
        <f>+J21+K22</f>
        <v>0</v>
      </c>
      <c r="L21" s="80">
        <f>+K21+L22</f>
        <v>0</v>
      </c>
      <c r="M21" s="70"/>
      <c r="N21" s="366"/>
      <c r="O21" s="367"/>
      <c r="P21" s="69"/>
      <c r="Q21" s="65">
        <f>+L21+Q22</f>
        <v>0</v>
      </c>
      <c r="R21" s="65">
        <f>+Q21+R22</f>
        <v>0</v>
      </c>
      <c r="S21" s="65">
        <f>+R21+S22</f>
        <v>70</v>
      </c>
      <c r="T21" s="70"/>
      <c r="U21" s="366"/>
      <c r="V21" s="367"/>
      <c r="W21" s="69"/>
      <c r="X21" s="80">
        <f>+S21+X22</f>
        <v>70</v>
      </c>
      <c r="Y21" s="80">
        <f>+X21+Y22</f>
        <v>70</v>
      </c>
      <c r="Z21" s="80">
        <f>+Y21+Z22</f>
        <v>120</v>
      </c>
      <c r="AA21" s="70"/>
      <c r="AB21" s="366"/>
      <c r="AC21" s="370"/>
      <c r="AD21" s="63"/>
      <c r="AE21" s="44"/>
      <c r="AF21" s="24"/>
      <c r="AG21" s="30"/>
    </row>
    <row r="22" spans="1:33" ht="15" x14ac:dyDescent="0.25">
      <c r="A22" s="71"/>
      <c r="B22" s="239" t="s">
        <v>420</v>
      </c>
      <c r="C22" s="241" t="s">
        <v>28</v>
      </c>
      <c r="D22" s="246">
        <f>'HOJA DE TRABAJO DE LA IES'!I9</f>
        <v>0</v>
      </c>
      <c r="E22" s="246">
        <f>'HOJA DE TRABAJO DE LA IES'!I10</f>
        <v>0</v>
      </c>
      <c r="F22" s="246">
        <f>'HOJA DE TRABAJO DE LA IES'!I11</f>
        <v>0</v>
      </c>
      <c r="G22" s="69"/>
      <c r="H22" s="373"/>
      <c r="I22" s="69"/>
      <c r="J22" s="246">
        <f>'HOJA DE TRABAJO DE LA IES'!I12</f>
        <v>0</v>
      </c>
      <c r="K22" s="246">
        <f>'HOJA DE TRABAJO DE LA IES'!I13</f>
        <v>0</v>
      </c>
      <c r="L22" s="246">
        <f>'HOJA DE TRABAJO DE LA IES'!I14</f>
        <v>0</v>
      </c>
      <c r="M22" s="70"/>
      <c r="N22" s="368"/>
      <c r="O22" s="369"/>
      <c r="P22" s="69"/>
      <c r="Q22" s="88">
        <f>'HOJA DE TRABAJO DE LA IES'!I15</f>
        <v>0</v>
      </c>
      <c r="R22" s="88">
        <f>'HOJA DE TRABAJO DE LA IES'!I16</f>
        <v>0</v>
      </c>
      <c r="S22" s="88">
        <v>70</v>
      </c>
      <c r="T22" s="70"/>
      <c r="U22" s="368"/>
      <c r="V22" s="369"/>
      <c r="W22" s="69"/>
      <c r="X22" s="246">
        <f>'HOJA DE TRABAJO DE LA IES'!I18</f>
        <v>0</v>
      </c>
      <c r="Y22" s="246">
        <f>'HOJA DE TRABAJO DE LA IES'!I19</f>
        <v>0</v>
      </c>
      <c r="Z22" s="246">
        <f>'HOJA DE TRABAJO DE LA IES'!I20</f>
        <v>50</v>
      </c>
      <c r="AA22" s="70"/>
      <c r="AB22" s="368"/>
      <c r="AC22" s="371"/>
      <c r="AD22" s="63"/>
      <c r="AE22" s="44">
        <f>+L21+Q22+R22+S22+X22+Y22+Z22</f>
        <v>120</v>
      </c>
      <c r="AF22" s="24" t="s">
        <v>23</v>
      </c>
      <c r="AG22" s="30"/>
    </row>
    <row r="23" spans="1:33" ht="15" x14ac:dyDescent="0.25">
      <c r="A23" s="71"/>
      <c r="B23" s="7"/>
      <c r="C23" s="69"/>
      <c r="D23" s="246"/>
      <c r="E23" s="246"/>
      <c r="F23" s="246"/>
      <c r="G23" s="69"/>
      <c r="H23" s="240"/>
      <c r="I23" s="69"/>
      <c r="J23" s="246"/>
      <c r="K23" s="246"/>
      <c r="L23" s="246"/>
      <c r="M23" s="70"/>
      <c r="N23" s="255"/>
      <c r="O23" s="255"/>
      <c r="P23" s="69"/>
      <c r="Q23" s="88"/>
      <c r="R23" s="88"/>
      <c r="S23" s="88"/>
      <c r="T23" s="70"/>
      <c r="U23" s="256"/>
      <c r="V23" s="256"/>
      <c r="W23" s="69"/>
      <c r="X23" s="246"/>
      <c r="Y23" s="246"/>
      <c r="Z23" s="246"/>
      <c r="AA23" s="70"/>
      <c r="AB23" s="256"/>
      <c r="AC23" s="263"/>
      <c r="AD23" s="63"/>
      <c r="AE23" s="44"/>
      <c r="AF23" s="24"/>
      <c r="AG23" s="30"/>
    </row>
    <row r="24" spans="1:33" ht="22.5" x14ac:dyDescent="0.2">
      <c r="A24" s="71"/>
      <c r="B24" s="233" t="s">
        <v>419</v>
      </c>
      <c r="C24" s="69"/>
      <c r="D24" s="245"/>
      <c r="E24" s="245"/>
      <c r="F24" s="245"/>
      <c r="G24" s="66"/>
      <c r="H24" s="66"/>
      <c r="I24" s="66"/>
      <c r="J24" s="245"/>
      <c r="K24" s="245"/>
      <c r="L24" s="245"/>
      <c r="M24" s="66"/>
      <c r="N24" s="66"/>
      <c r="O24" s="66"/>
      <c r="P24" s="66"/>
      <c r="Q24" s="66"/>
      <c r="R24" s="66"/>
      <c r="S24" s="66"/>
      <c r="T24" s="66"/>
      <c r="U24" s="107"/>
      <c r="V24" s="107"/>
      <c r="W24" s="66"/>
      <c r="X24" s="245"/>
      <c r="Y24" s="245"/>
      <c r="Z24" s="245"/>
      <c r="AA24" s="66"/>
      <c r="AB24" s="107"/>
      <c r="AC24" s="264"/>
      <c r="AD24" s="63"/>
      <c r="AE24" s="43"/>
    </row>
    <row r="25" spans="1:33" ht="21" customHeight="1" x14ac:dyDescent="0.2">
      <c r="A25" s="64" t="s">
        <v>27</v>
      </c>
      <c r="B25" s="239" t="s">
        <v>422</v>
      </c>
      <c r="C25" s="153" t="s">
        <v>95</v>
      </c>
      <c r="D25" s="80">
        <f>+D26</f>
        <v>0</v>
      </c>
      <c r="E25" s="80">
        <f>+D25+E26</f>
        <v>0</v>
      </c>
      <c r="F25" s="80">
        <f>+E25+F26</f>
        <v>0</v>
      </c>
      <c r="G25" s="66"/>
      <c r="H25" s="372"/>
      <c r="I25" s="66"/>
      <c r="J25" s="80">
        <f>+F25+J26</f>
        <v>0</v>
      </c>
      <c r="K25" s="80">
        <f>+J25+K26</f>
        <v>0</v>
      </c>
      <c r="L25" s="80">
        <f>+K25+L26</f>
        <v>0</v>
      </c>
      <c r="M25" s="100"/>
      <c r="N25" s="366"/>
      <c r="O25" s="367"/>
      <c r="P25" s="104"/>
      <c r="Q25" s="65">
        <f>+L25+Q26</f>
        <v>0</v>
      </c>
      <c r="R25" s="65">
        <f>+Q25+R26</f>
        <v>0</v>
      </c>
      <c r="S25" s="65">
        <f>+R25+S26</f>
        <v>0</v>
      </c>
      <c r="T25" s="100"/>
      <c r="U25" s="366"/>
      <c r="V25" s="367"/>
      <c r="W25" s="67"/>
      <c r="X25" s="80">
        <f>+S25+X26</f>
        <v>0</v>
      </c>
      <c r="Y25" s="80">
        <f>+X25+Y26</f>
        <v>11.086982000000001</v>
      </c>
      <c r="Z25" s="80">
        <f>+Y25+Z26</f>
        <v>11.086982000000001</v>
      </c>
      <c r="AA25" s="65"/>
      <c r="AB25" s="366"/>
      <c r="AC25" s="370"/>
      <c r="AD25" s="63"/>
      <c r="AE25" s="43"/>
    </row>
    <row r="26" spans="1:33" ht="15" x14ac:dyDescent="0.25">
      <c r="A26" s="71"/>
      <c r="B26" s="4"/>
      <c r="C26" s="69" t="s">
        <v>28</v>
      </c>
      <c r="D26" s="246">
        <f>'HOJA DE TRABAJO DE LA IES'!L9</f>
        <v>0</v>
      </c>
      <c r="E26" s="246">
        <f>+'HOJA DE TRABAJO DE LA IES'!L10</f>
        <v>0</v>
      </c>
      <c r="F26" s="246">
        <f>+'HOJA DE TRABAJO DE LA IES'!L11</f>
        <v>0</v>
      </c>
      <c r="G26" s="69"/>
      <c r="H26" s="373"/>
      <c r="I26" s="69"/>
      <c r="J26" s="246">
        <f>+'HOJA DE TRABAJO DE LA IES'!L12</f>
        <v>0</v>
      </c>
      <c r="K26" s="246">
        <f>+'HOJA DE TRABAJO DE LA IES'!L13</f>
        <v>0</v>
      </c>
      <c r="L26" s="246">
        <f>+'HOJA DE TRABAJO DE LA IES'!L14</f>
        <v>0</v>
      </c>
      <c r="M26" s="101"/>
      <c r="N26" s="368"/>
      <c r="O26" s="369"/>
      <c r="P26" s="102"/>
      <c r="Q26" s="88">
        <f>+'HOJA DE TRABAJO DE LA IES'!L15</f>
        <v>0</v>
      </c>
      <c r="R26" s="88">
        <f>+'HOJA DE TRABAJO DE LA IES'!L16</f>
        <v>0</v>
      </c>
      <c r="S26" s="88">
        <f>+'HOJA DE TRABAJO DE LA IES'!L17</f>
        <v>0</v>
      </c>
      <c r="T26" s="101">
        <v>0</v>
      </c>
      <c r="U26" s="368"/>
      <c r="V26" s="369"/>
      <c r="W26" s="69"/>
      <c r="X26" s="246">
        <f>+'HOJA DE TRABAJO DE LA IES'!L18</f>
        <v>0</v>
      </c>
      <c r="Y26" s="246">
        <f>+'HOJA DE TRABAJO DE LA IES'!L19</f>
        <v>11.086982000000001</v>
      </c>
      <c r="Z26" s="246">
        <f>+'HOJA DE TRABAJO DE LA IES'!L20</f>
        <v>0</v>
      </c>
      <c r="AA26" s="70"/>
      <c r="AB26" s="368"/>
      <c r="AC26" s="371"/>
      <c r="AD26" s="63"/>
      <c r="AE26" s="44">
        <f>+L25+Q26+R26+S26+X26+Y26+Z26</f>
        <v>11.086982000000001</v>
      </c>
      <c r="AF26" s="24" t="s">
        <v>23</v>
      </c>
      <c r="AG26" s="30"/>
    </row>
    <row r="27" spans="1:33" ht="15" x14ac:dyDescent="0.25">
      <c r="A27" s="71"/>
      <c r="B27" s="4"/>
      <c r="C27" s="69"/>
      <c r="D27" s="246"/>
      <c r="E27" s="246"/>
      <c r="F27" s="246"/>
      <c r="G27" s="69"/>
      <c r="H27" s="240"/>
      <c r="I27" s="69"/>
      <c r="J27" s="246"/>
      <c r="K27" s="246"/>
      <c r="L27" s="246"/>
      <c r="M27" s="70"/>
      <c r="N27" s="235"/>
      <c r="O27" s="235"/>
      <c r="P27" s="69"/>
      <c r="Q27" s="88"/>
      <c r="R27" s="88"/>
      <c r="S27" s="88"/>
      <c r="T27" s="70"/>
      <c r="U27" s="256"/>
      <c r="V27" s="256"/>
      <c r="W27" s="69"/>
      <c r="X27" s="246"/>
      <c r="Y27" s="246"/>
      <c r="Z27" s="246"/>
      <c r="AA27" s="70"/>
      <c r="AB27" s="256"/>
      <c r="AC27" s="263"/>
      <c r="AD27" s="63"/>
      <c r="AE27" s="44"/>
      <c r="AF27" s="50"/>
      <c r="AG27" s="30"/>
    </row>
    <row r="28" spans="1:33" ht="23.25" x14ac:dyDescent="0.25">
      <c r="A28" s="64" t="s">
        <v>27</v>
      </c>
      <c r="B28" s="233" t="s">
        <v>419</v>
      </c>
      <c r="C28" s="69"/>
      <c r="D28" s="80">
        <f>+D29</f>
        <v>0</v>
      </c>
      <c r="E28" s="80">
        <f>+D28+E29</f>
        <v>0</v>
      </c>
      <c r="F28" s="80">
        <f>+E28+F29</f>
        <v>0</v>
      </c>
      <c r="G28" s="69"/>
      <c r="H28" s="372"/>
      <c r="I28" s="69"/>
      <c r="J28" s="80">
        <f>+F28+J29</f>
        <v>0</v>
      </c>
      <c r="K28" s="80">
        <f>+J28+K29</f>
        <v>0</v>
      </c>
      <c r="L28" s="80">
        <f>+K28+L29</f>
        <v>0</v>
      </c>
      <c r="M28" s="70"/>
      <c r="N28" s="366"/>
      <c r="O28" s="367"/>
      <c r="P28" s="69"/>
      <c r="Q28" s="80">
        <f>+L28+Q29</f>
        <v>69.878</v>
      </c>
      <c r="R28" s="80">
        <f>+Q28+R29</f>
        <v>104.831531</v>
      </c>
      <c r="S28" s="80">
        <f>+R28+S29</f>
        <v>104.831531</v>
      </c>
      <c r="T28" s="70"/>
      <c r="U28" s="366"/>
      <c r="V28" s="367"/>
      <c r="W28" s="69"/>
      <c r="X28" s="80">
        <f>+S28+X29</f>
        <v>104.831531</v>
      </c>
      <c r="Y28" s="80">
        <f>+X28+Y29</f>
        <v>104.831531</v>
      </c>
      <c r="Z28" s="80">
        <f>+Y28+Z29</f>
        <v>104.831531</v>
      </c>
      <c r="AA28" s="70"/>
      <c r="AB28" s="366"/>
      <c r="AC28" s="370"/>
      <c r="AD28" s="63"/>
      <c r="AE28" s="44"/>
      <c r="AF28" s="50"/>
      <c r="AG28" s="30"/>
    </row>
    <row r="29" spans="1:33" ht="15" x14ac:dyDescent="0.25">
      <c r="A29" s="71"/>
      <c r="B29" s="239" t="s">
        <v>429</v>
      </c>
      <c r="C29" s="69" t="s">
        <v>28</v>
      </c>
      <c r="D29" s="246">
        <f>'HOJA DE TRABAJO DE LA IES'!D9</f>
        <v>0</v>
      </c>
      <c r="E29" s="246">
        <f>'HOJA DE TRABAJO DE LA IES'!D10</f>
        <v>0</v>
      </c>
      <c r="F29" s="246">
        <f>'HOJA DE TRABAJO DE LA IES'!D11</f>
        <v>0</v>
      </c>
      <c r="G29" s="69"/>
      <c r="H29" s="373"/>
      <c r="I29" s="69"/>
      <c r="J29" s="246">
        <f>'HOJA DE TRABAJO DE LA IES'!D12</f>
        <v>0</v>
      </c>
      <c r="K29" s="246">
        <f>'HOJA DE TRABAJO DE LA IES'!D13</f>
        <v>0</v>
      </c>
      <c r="L29" s="246">
        <f>'HOJA DE TRABAJO DE LA IES'!D14</f>
        <v>0</v>
      </c>
      <c r="M29" s="70"/>
      <c r="N29" s="368"/>
      <c r="O29" s="369"/>
      <c r="P29" s="69"/>
      <c r="Q29" s="88">
        <f>'HOJA DE TRABAJO DE LA IES'!D15</f>
        <v>69.878</v>
      </c>
      <c r="R29" s="88">
        <f>'HOJA DE TRABAJO DE LA IES'!D16</f>
        <v>34.953530999999998</v>
      </c>
      <c r="S29" s="88">
        <f>'HOJA DE TRABAJO DE LA IES'!D17</f>
        <v>0</v>
      </c>
      <c r="T29" s="70"/>
      <c r="U29" s="368"/>
      <c r="V29" s="369"/>
      <c r="W29" s="69"/>
      <c r="X29" s="88">
        <f>'HOJA DE TRABAJO DE LA IES'!D18</f>
        <v>0</v>
      </c>
      <c r="Y29" s="88">
        <f>'HOJA DE TRABAJO DE LA IES'!D19</f>
        <v>0</v>
      </c>
      <c r="Z29" s="88">
        <f>'HOJA DE TRABAJO DE LA IES'!D20</f>
        <v>0</v>
      </c>
      <c r="AA29" s="70"/>
      <c r="AB29" s="368"/>
      <c r="AC29" s="371"/>
      <c r="AD29" s="63"/>
      <c r="AE29" s="44">
        <f>+L28+Q29+R29+S29+X29+Y29+Z29</f>
        <v>104.831531</v>
      </c>
      <c r="AF29" s="24" t="s">
        <v>23</v>
      </c>
      <c r="AG29" s="30"/>
    </row>
    <row r="30" spans="1:33" ht="15" x14ac:dyDescent="0.25">
      <c r="A30" s="71"/>
      <c r="B30" s="4"/>
      <c r="C30" s="69"/>
      <c r="D30" s="246"/>
      <c r="E30" s="246"/>
      <c r="F30" s="246"/>
      <c r="G30" s="69"/>
      <c r="H30" s="240"/>
      <c r="I30" s="69"/>
      <c r="J30" s="246"/>
      <c r="K30" s="246"/>
      <c r="L30" s="246"/>
      <c r="M30" s="70"/>
      <c r="N30" s="235"/>
      <c r="O30" s="235"/>
      <c r="P30" s="69"/>
      <c r="Q30" s="88"/>
      <c r="R30" s="88"/>
      <c r="S30" s="88"/>
      <c r="T30" s="70"/>
      <c r="U30" s="256"/>
      <c r="V30" s="256"/>
      <c r="W30" s="69"/>
      <c r="X30" s="246"/>
      <c r="Y30" s="246"/>
      <c r="Z30" s="246"/>
      <c r="AA30" s="70"/>
      <c r="AB30" s="256"/>
      <c r="AC30" s="263"/>
      <c r="AD30" s="63"/>
      <c r="AE30" s="44"/>
      <c r="AF30" s="50"/>
      <c r="AG30" s="30"/>
    </row>
    <row r="31" spans="1:33" x14ac:dyDescent="0.2">
      <c r="A31" s="71"/>
      <c r="B31" s="4"/>
      <c r="C31" s="69"/>
      <c r="D31" s="245"/>
      <c r="E31" s="245"/>
      <c r="F31" s="245"/>
      <c r="G31" s="66"/>
      <c r="H31" s="66"/>
      <c r="I31" s="66"/>
      <c r="J31" s="245"/>
      <c r="K31" s="245"/>
      <c r="L31" s="245"/>
      <c r="M31" s="66"/>
      <c r="N31" s="107"/>
      <c r="O31" s="107"/>
      <c r="P31" s="66"/>
      <c r="Q31" s="66"/>
      <c r="R31" s="66"/>
      <c r="S31" s="66"/>
      <c r="T31" s="66"/>
      <c r="U31" s="107"/>
      <c r="V31" s="107"/>
      <c r="W31" s="66"/>
      <c r="X31" s="245"/>
      <c r="Y31" s="245"/>
      <c r="Z31" s="245"/>
      <c r="AA31" s="66"/>
      <c r="AB31" s="107"/>
      <c r="AC31" s="264"/>
      <c r="AD31" s="63"/>
      <c r="AE31" s="43"/>
    </row>
    <row r="32" spans="1:33" ht="15" x14ac:dyDescent="0.2">
      <c r="A32" s="64" t="s">
        <v>27</v>
      </c>
      <c r="B32" s="8" t="s">
        <v>58</v>
      </c>
      <c r="C32" s="153" t="s">
        <v>95</v>
      </c>
      <c r="D32" s="80">
        <f>+D33</f>
        <v>0</v>
      </c>
      <c r="E32" s="80">
        <f>+D32+E33</f>
        <v>0</v>
      </c>
      <c r="F32" s="80">
        <f>+E32+F33</f>
        <v>0</v>
      </c>
      <c r="G32" s="66"/>
      <c r="H32" s="372"/>
      <c r="I32" s="66"/>
      <c r="J32" s="80">
        <f>+F32+J33</f>
        <v>0</v>
      </c>
      <c r="K32" s="80">
        <f>+J32+K33</f>
        <v>0</v>
      </c>
      <c r="L32" s="80">
        <f>+K32+L33</f>
        <v>0</v>
      </c>
      <c r="M32" s="100"/>
      <c r="N32" s="366"/>
      <c r="O32" s="367"/>
      <c r="P32" s="67"/>
      <c r="Q32" s="65">
        <f>+L32+Q33</f>
        <v>0</v>
      </c>
      <c r="R32" s="65">
        <f>+Q32+R33</f>
        <v>0</v>
      </c>
      <c r="S32" s="65">
        <f>+R32+S33</f>
        <v>0</v>
      </c>
      <c r="T32" s="100"/>
      <c r="U32" s="390"/>
      <c r="V32" s="367"/>
      <c r="W32" s="67"/>
      <c r="X32" s="80">
        <f>+S32+X33</f>
        <v>0</v>
      </c>
      <c r="Y32" s="80">
        <f>+X32+Y33</f>
        <v>0</v>
      </c>
      <c r="Z32" s="80">
        <f>+Y32+Z33</f>
        <v>27.705622999999999</v>
      </c>
      <c r="AA32" s="65"/>
      <c r="AB32" s="366"/>
      <c r="AC32" s="370"/>
      <c r="AD32" s="63"/>
      <c r="AE32" s="43"/>
    </row>
    <row r="33" spans="1:33" ht="15" x14ac:dyDescent="0.25">
      <c r="A33" s="71"/>
      <c r="B33" s="4"/>
      <c r="C33" s="69" t="s">
        <v>28</v>
      </c>
      <c r="D33" s="246">
        <f>+'HOJA DE TRABAJO DE LA IES'!G9</f>
        <v>0</v>
      </c>
      <c r="E33" s="246">
        <f>+'HOJA DE TRABAJO DE LA IES'!G10</f>
        <v>0</v>
      </c>
      <c r="F33" s="246">
        <f>+'HOJA DE TRABAJO DE LA IES'!G11</f>
        <v>0</v>
      </c>
      <c r="G33" s="69"/>
      <c r="H33" s="373"/>
      <c r="I33" s="69"/>
      <c r="J33" s="246">
        <f>+'HOJA DE TRABAJO DE LA IES'!E14</f>
        <v>0</v>
      </c>
      <c r="K33" s="246">
        <f>+'HOJA DE TRABAJO DE LA IES'!G13</f>
        <v>0</v>
      </c>
      <c r="L33" s="246">
        <f>+'HOJA DE TRABAJO DE LA IES'!G14</f>
        <v>0</v>
      </c>
      <c r="M33" s="101"/>
      <c r="N33" s="368"/>
      <c r="O33" s="369"/>
      <c r="P33" s="69"/>
      <c r="Q33" s="88">
        <f>+'HOJA DE TRABAJO DE LA IES'!G15</f>
        <v>0</v>
      </c>
      <c r="R33" s="88">
        <f>+'HOJA DE TRABAJO DE LA IES'!G16</f>
        <v>0</v>
      </c>
      <c r="S33" s="88">
        <f>+'HOJA DE TRABAJO DE LA IES'!G17</f>
        <v>0</v>
      </c>
      <c r="T33" s="101"/>
      <c r="U33" s="391"/>
      <c r="V33" s="369"/>
      <c r="W33" s="69"/>
      <c r="X33" s="246">
        <f>+'HOJA DE TRABAJO DE LA IES'!G18</f>
        <v>0</v>
      </c>
      <c r="Y33" s="246">
        <f>+'HOJA DE TRABAJO DE LA IES'!G19</f>
        <v>0</v>
      </c>
      <c r="Z33" s="246">
        <f>+'HOJA DE TRABAJO DE LA IES'!G20</f>
        <v>27.705622999999999</v>
      </c>
      <c r="AA33" s="70"/>
      <c r="AB33" s="368"/>
      <c r="AC33" s="371"/>
      <c r="AD33" s="63"/>
      <c r="AE33" s="44">
        <f>+S32+X33+Y33+Z33</f>
        <v>27.705622999999999</v>
      </c>
      <c r="AF33" s="24" t="s">
        <v>23</v>
      </c>
      <c r="AG33" s="30"/>
    </row>
    <row r="34" spans="1:33" x14ac:dyDescent="0.2">
      <c r="A34" s="71"/>
      <c r="B34" s="4"/>
      <c r="C34" s="69"/>
      <c r="D34" s="245"/>
      <c r="E34" s="245"/>
      <c r="F34" s="245"/>
      <c r="G34" s="66"/>
      <c r="H34" s="66"/>
      <c r="I34" s="66"/>
      <c r="J34" s="245"/>
      <c r="K34" s="245"/>
      <c r="L34" s="245"/>
      <c r="M34" s="66"/>
      <c r="N34" s="66"/>
      <c r="O34" s="66"/>
      <c r="P34" s="66"/>
      <c r="Q34" s="66"/>
      <c r="R34" s="66"/>
      <c r="S34" s="66"/>
      <c r="T34" s="66"/>
      <c r="U34" s="66"/>
      <c r="V34" s="66"/>
      <c r="W34" s="66"/>
      <c r="X34" s="245"/>
      <c r="Y34" s="245"/>
      <c r="Z34" s="245"/>
      <c r="AA34" s="66"/>
      <c r="AB34" s="105"/>
      <c r="AC34" s="253"/>
      <c r="AD34" s="63"/>
      <c r="AE34" s="43"/>
    </row>
    <row r="35" spans="1:33" ht="33.75" x14ac:dyDescent="0.2">
      <c r="A35" s="64" t="s">
        <v>27</v>
      </c>
      <c r="B35" s="257" t="s">
        <v>451</v>
      </c>
      <c r="C35" s="153" t="s">
        <v>95</v>
      </c>
      <c r="D35" s="80">
        <f>+D36</f>
        <v>0</v>
      </c>
      <c r="E35" s="80">
        <f>+D35+E36</f>
        <v>0</v>
      </c>
      <c r="F35" s="80">
        <f>+E35+F36</f>
        <v>0</v>
      </c>
      <c r="G35" s="66"/>
      <c r="H35" s="372"/>
      <c r="I35" s="66"/>
      <c r="J35" s="80">
        <f>+F35+J36</f>
        <v>0</v>
      </c>
      <c r="K35" s="80">
        <f>+J35+K36</f>
        <v>0</v>
      </c>
      <c r="L35" s="80">
        <f>+K35+L36</f>
        <v>0</v>
      </c>
      <c r="M35" s="100"/>
      <c r="N35" s="366"/>
      <c r="O35" s="367"/>
      <c r="P35" s="67"/>
      <c r="Q35" s="65">
        <f>+L35+Q36</f>
        <v>0</v>
      </c>
      <c r="R35" s="65">
        <f>+Q35+R36</f>
        <v>0</v>
      </c>
      <c r="S35" s="65">
        <f>+R35+S36</f>
        <v>0</v>
      </c>
      <c r="T35" s="100"/>
      <c r="U35" s="390"/>
      <c r="V35" s="390"/>
      <c r="W35" s="104"/>
      <c r="X35" s="80">
        <f>+S35+X36</f>
        <v>0</v>
      </c>
      <c r="Y35" s="80">
        <f>+X35+Y36</f>
        <v>0</v>
      </c>
      <c r="Z35" s="80">
        <f>+Y35+Z36</f>
        <v>71.005234000000002</v>
      </c>
      <c r="AA35" s="65"/>
      <c r="AB35" s="366"/>
      <c r="AC35" s="370"/>
      <c r="AD35" s="63"/>
      <c r="AE35" s="43"/>
    </row>
    <row r="36" spans="1:33" ht="15" x14ac:dyDescent="0.25">
      <c r="A36" s="71"/>
      <c r="B36" s="4"/>
      <c r="C36" s="69" t="s">
        <v>28</v>
      </c>
      <c r="D36" s="246">
        <f>+'HOJA DE TRABAJO DE LA IES'!H9</f>
        <v>0</v>
      </c>
      <c r="E36" s="246">
        <f>+'HOJA DE TRABAJO DE LA IES'!H10</f>
        <v>0</v>
      </c>
      <c r="F36" s="246">
        <f>+'HOJA DE TRABAJO DE LA IES'!H11</f>
        <v>0</v>
      </c>
      <c r="G36" s="69"/>
      <c r="H36" s="373"/>
      <c r="I36" s="69"/>
      <c r="J36" s="246">
        <f>+'HOJA DE TRABAJO DE LA IES'!H12</f>
        <v>0</v>
      </c>
      <c r="K36" s="246">
        <f>+'HOJA DE TRABAJO DE LA IES'!H13</f>
        <v>0</v>
      </c>
      <c r="L36" s="246">
        <f>+'HOJA DE TRABAJO DE LA IES'!H14</f>
        <v>0</v>
      </c>
      <c r="M36" s="101"/>
      <c r="N36" s="368"/>
      <c r="O36" s="369"/>
      <c r="P36" s="69"/>
      <c r="Q36" s="88">
        <f>+'HOJA DE TRABAJO DE LA IES'!H15</f>
        <v>0</v>
      </c>
      <c r="R36" s="88">
        <f>+'HOJA DE TRABAJO DE LA IES'!H16</f>
        <v>0</v>
      </c>
      <c r="S36" s="88">
        <f>+'HOJA DE TRABAJO DE LA IES'!H17</f>
        <v>0</v>
      </c>
      <c r="T36" s="101"/>
      <c r="U36" s="391"/>
      <c r="V36" s="391"/>
      <c r="W36" s="102"/>
      <c r="X36" s="246">
        <f>+'HOJA DE TRABAJO DE LA IES'!H18</f>
        <v>0</v>
      </c>
      <c r="Y36" s="246">
        <f>+'HOJA DE TRABAJO DE LA IES'!H19</f>
        <v>0</v>
      </c>
      <c r="Z36" s="246">
        <f>+'HOJA DE TRABAJO DE LA IES'!H20</f>
        <v>71.005234000000002</v>
      </c>
      <c r="AA36" s="70"/>
      <c r="AB36" s="368"/>
      <c r="AC36" s="371"/>
      <c r="AD36" s="63"/>
      <c r="AE36" s="44">
        <f>+R35+S36+U36+X36+Y36+Z36</f>
        <v>71.005234000000002</v>
      </c>
      <c r="AF36" s="24" t="s">
        <v>23</v>
      </c>
      <c r="AG36" s="30"/>
    </row>
    <row r="37" spans="1:33" x14ac:dyDescent="0.2">
      <c r="A37" s="71"/>
      <c r="B37" s="84"/>
      <c r="C37" s="69"/>
      <c r="D37" s="245"/>
      <c r="E37" s="245"/>
      <c r="F37" s="245"/>
      <c r="G37" s="66"/>
      <c r="H37" s="66"/>
      <c r="I37" s="66"/>
      <c r="J37" s="245"/>
      <c r="K37" s="245"/>
      <c r="L37" s="245"/>
      <c r="M37" s="66"/>
      <c r="N37" s="105"/>
      <c r="O37" s="105"/>
      <c r="P37" s="66"/>
      <c r="Q37" s="66"/>
      <c r="R37" s="66"/>
      <c r="S37" s="66"/>
      <c r="T37" s="66"/>
      <c r="U37" s="66"/>
      <c r="V37" s="66"/>
      <c r="W37" s="66"/>
      <c r="X37" s="245"/>
      <c r="Y37" s="245"/>
      <c r="Z37" s="245"/>
      <c r="AA37" s="66"/>
      <c r="AB37" s="107"/>
      <c r="AC37" s="253"/>
      <c r="AD37" s="63"/>
      <c r="AE37" s="43"/>
    </row>
    <row r="38" spans="1:33" ht="22.5" x14ac:dyDescent="0.2">
      <c r="A38" s="64" t="s">
        <v>27</v>
      </c>
      <c r="B38" s="242" t="s">
        <v>442</v>
      </c>
      <c r="C38" s="153" t="s">
        <v>95</v>
      </c>
      <c r="D38" s="80">
        <f>+D39</f>
        <v>0</v>
      </c>
      <c r="E38" s="80">
        <f>+D38+E39</f>
        <v>0</v>
      </c>
      <c r="F38" s="80">
        <f>+E38+F39</f>
        <v>0</v>
      </c>
      <c r="G38" s="66"/>
      <c r="H38" s="372"/>
      <c r="I38" s="66"/>
      <c r="J38" s="80">
        <f>+F38+J39</f>
        <v>0</v>
      </c>
      <c r="K38" s="80">
        <f>+J38+K39</f>
        <v>0</v>
      </c>
      <c r="L38" s="80">
        <f>+K38+L39</f>
        <v>0</v>
      </c>
      <c r="M38" s="100"/>
      <c r="N38" s="366"/>
      <c r="O38" s="367"/>
      <c r="P38" s="67"/>
      <c r="Q38" s="65">
        <f>+L38+Q39</f>
        <v>0</v>
      </c>
      <c r="R38" s="65">
        <f>+Q38+R39</f>
        <v>0</v>
      </c>
      <c r="S38" s="65">
        <f>+R38+S39</f>
        <v>0</v>
      </c>
      <c r="T38" s="100"/>
      <c r="U38" s="366"/>
      <c r="V38" s="367"/>
      <c r="W38" s="67"/>
      <c r="X38" s="80">
        <f>+S38+X39</f>
        <v>0</v>
      </c>
      <c r="Y38" s="80">
        <f>+X38+Y39</f>
        <v>0</v>
      </c>
      <c r="Z38" s="80">
        <f>+Y38+Z39</f>
        <v>0</v>
      </c>
      <c r="AA38" s="65"/>
      <c r="AB38" s="390"/>
      <c r="AC38" s="370"/>
      <c r="AD38" s="63"/>
      <c r="AE38" s="43"/>
    </row>
    <row r="39" spans="1:33" ht="15" x14ac:dyDescent="0.25">
      <c r="A39" s="71"/>
      <c r="B39" s="4"/>
      <c r="C39" s="69" t="s">
        <v>28</v>
      </c>
      <c r="D39" s="246">
        <f>+'HOJA DE TRABAJO DE LA IES'!J9</f>
        <v>0</v>
      </c>
      <c r="E39" s="246">
        <f>+'HOJA DE TRABAJO DE LA IES'!J10</f>
        <v>0</v>
      </c>
      <c r="F39" s="246">
        <f>+'HOJA DE TRABAJO DE LA IES'!J11</f>
        <v>0</v>
      </c>
      <c r="G39" s="69"/>
      <c r="H39" s="373"/>
      <c r="I39" s="69"/>
      <c r="J39" s="244">
        <f>+'HOJA DE TRABAJO DE LA IES'!J12</f>
        <v>0</v>
      </c>
      <c r="K39" s="244">
        <f>+'HOJA DE TRABAJO DE LA IES'!J13</f>
        <v>0</v>
      </c>
      <c r="L39" s="244">
        <f>+'HOJA DE TRABAJO DE LA IES'!J14</f>
        <v>0</v>
      </c>
      <c r="M39" s="101"/>
      <c r="N39" s="368"/>
      <c r="O39" s="369"/>
      <c r="P39" s="69"/>
      <c r="Q39" s="70">
        <f>+'HOJA DE TRABAJO DE LA IES'!J15</f>
        <v>0</v>
      </c>
      <c r="R39" s="70">
        <f>+'HOJA DE TRABAJO DE LA IES'!J16</f>
        <v>0</v>
      </c>
      <c r="S39" s="70">
        <f>+'HOJA DE TRABAJO DE LA IES'!J17</f>
        <v>0</v>
      </c>
      <c r="T39" s="101"/>
      <c r="U39" s="368"/>
      <c r="V39" s="369"/>
      <c r="W39" s="69"/>
      <c r="X39" s="244">
        <f>+'HOJA DE TRABAJO DE LA IES'!J18</f>
        <v>0</v>
      </c>
      <c r="Y39" s="244">
        <f>+'HOJA DE TRABAJO DE LA IES'!J19</f>
        <v>0</v>
      </c>
      <c r="Z39" s="244">
        <f>+'HOJA DE TRABAJO DE LA IES'!J20</f>
        <v>0</v>
      </c>
      <c r="AA39" s="70"/>
      <c r="AB39" s="391"/>
      <c r="AC39" s="371"/>
      <c r="AD39" s="63"/>
      <c r="AE39" s="44">
        <f>+S38+X39+Y39+Z39</f>
        <v>0</v>
      </c>
      <c r="AF39" s="50"/>
      <c r="AG39" s="30"/>
    </row>
    <row r="40" spans="1:33" x14ac:dyDescent="0.2">
      <c r="A40" s="71"/>
      <c r="B40" s="4"/>
      <c r="C40" s="69"/>
      <c r="D40" s="245"/>
      <c r="E40" s="245"/>
      <c r="F40" s="245"/>
      <c r="G40" s="66"/>
      <c r="H40" s="66"/>
      <c r="I40" s="66"/>
      <c r="J40" s="245"/>
      <c r="K40" s="245"/>
      <c r="L40" s="245"/>
      <c r="M40" s="66"/>
      <c r="N40" s="105"/>
      <c r="O40" s="105"/>
      <c r="P40" s="66"/>
      <c r="Q40" s="66"/>
      <c r="R40" s="66"/>
      <c r="S40" s="66"/>
      <c r="T40" s="66"/>
      <c r="U40" s="103"/>
      <c r="V40" s="66"/>
      <c r="W40" s="66"/>
      <c r="X40" s="245"/>
      <c r="Y40" s="245"/>
      <c r="Z40" s="245"/>
      <c r="AA40" s="66"/>
      <c r="AB40" s="107"/>
      <c r="AC40" s="253"/>
      <c r="AD40" s="63"/>
      <c r="AE40" s="43"/>
    </row>
    <row r="41" spans="1:33" ht="22.5" x14ac:dyDescent="0.2">
      <c r="A41" s="64" t="s">
        <v>27</v>
      </c>
      <c r="B41" s="239" t="s">
        <v>450</v>
      </c>
      <c r="C41" s="153" t="s">
        <v>95</v>
      </c>
      <c r="D41" s="80">
        <f>+D42</f>
        <v>0</v>
      </c>
      <c r="E41" s="80">
        <f>+D41+E42</f>
        <v>0</v>
      </c>
      <c r="F41" s="80">
        <f>+E41+F42</f>
        <v>0</v>
      </c>
      <c r="G41" s="66"/>
      <c r="H41" s="372"/>
      <c r="I41" s="66"/>
      <c r="J41" s="80">
        <f>+F41+J42</f>
        <v>0</v>
      </c>
      <c r="K41" s="80">
        <f>+J41+K42</f>
        <v>1.1237200000000001</v>
      </c>
      <c r="L41" s="80">
        <f>+K41+L42</f>
        <v>1.1237200000000001</v>
      </c>
      <c r="M41" s="100"/>
      <c r="N41" s="366"/>
      <c r="O41" s="367"/>
      <c r="P41" s="67"/>
      <c r="Q41" s="65">
        <f>+L41+Q42</f>
        <v>1.1237200000000001</v>
      </c>
      <c r="R41" s="65">
        <f>+Q41+R42</f>
        <v>1.1237200000000001</v>
      </c>
      <c r="S41" s="65">
        <f>+R41+S42</f>
        <v>1.1237200000000001</v>
      </c>
      <c r="T41" s="100"/>
      <c r="U41" s="366"/>
      <c r="V41" s="367"/>
      <c r="W41" s="67"/>
      <c r="X41" s="80">
        <f>+S41+X42</f>
        <v>15.398869000000001</v>
      </c>
      <c r="Y41" s="80">
        <f>+X41+Y42</f>
        <v>15.398869000000001</v>
      </c>
      <c r="Z41" s="80">
        <f>+Y41+Z42</f>
        <v>35.372765999999999</v>
      </c>
      <c r="AA41" s="65"/>
      <c r="AB41" s="366"/>
      <c r="AC41" s="370"/>
      <c r="AD41" s="63"/>
      <c r="AE41" s="43"/>
    </row>
    <row r="42" spans="1:33" ht="15" x14ac:dyDescent="0.25">
      <c r="A42" s="71"/>
      <c r="B42" s="4"/>
      <c r="C42" s="69" t="s">
        <v>28</v>
      </c>
      <c r="D42" s="246">
        <f>'HOJA DE TRABAJO DE LA IES'!M9</f>
        <v>0</v>
      </c>
      <c r="E42" s="246">
        <f>+'HOJA DE TRABAJO DE LA IES'!M10</f>
        <v>0</v>
      </c>
      <c r="F42" s="246">
        <f>+'HOJA DE TRABAJO DE LA IES'!M11</f>
        <v>0</v>
      </c>
      <c r="G42" s="69"/>
      <c r="H42" s="373"/>
      <c r="I42" s="69"/>
      <c r="J42" s="244">
        <f>+'HOJA DE TRABAJO DE LA IES'!M12</f>
        <v>0</v>
      </c>
      <c r="K42" s="244">
        <f>+'HOJA DE TRABAJO DE LA IES'!M13</f>
        <v>1.1237200000000001</v>
      </c>
      <c r="L42" s="244">
        <f>+'HOJA DE TRABAJO DE LA IES'!M14</f>
        <v>0</v>
      </c>
      <c r="M42" s="101"/>
      <c r="N42" s="368"/>
      <c r="O42" s="369"/>
      <c r="P42" s="69"/>
      <c r="Q42" s="70">
        <f>+'HOJA DE TRABAJO DE LA IES'!M15</f>
        <v>0</v>
      </c>
      <c r="R42" s="70">
        <f>+'HOJA DE TRABAJO DE LA IES'!M16</f>
        <v>0</v>
      </c>
      <c r="S42" s="70">
        <f>+'HOJA DE TRABAJO DE LA IES'!M17</f>
        <v>0</v>
      </c>
      <c r="T42" s="101"/>
      <c r="U42" s="368"/>
      <c r="V42" s="369"/>
      <c r="W42" s="69"/>
      <c r="X42" s="244">
        <f>+'HOJA DE TRABAJO DE LA IES'!M18</f>
        <v>14.275149000000001</v>
      </c>
      <c r="Y42" s="244">
        <f>+'HOJA DE TRABAJO DE LA IES'!M19</f>
        <v>0</v>
      </c>
      <c r="Z42" s="244">
        <f>+'HOJA DE TRABAJO DE LA IES'!M20</f>
        <v>19.973897000000001</v>
      </c>
      <c r="AA42" s="70"/>
      <c r="AB42" s="368"/>
      <c r="AC42" s="371"/>
      <c r="AD42" s="63"/>
      <c r="AE42" s="44">
        <f>+S41+X42+Y42+Z42</f>
        <v>35.372765999999999</v>
      </c>
      <c r="AF42" s="24" t="s">
        <v>23</v>
      </c>
      <c r="AG42" s="30"/>
    </row>
    <row r="43" spans="1:33" x14ac:dyDescent="0.2">
      <c r="A43" s="71"/>
      <c r="B43" s="4"/>
      <c r="C43" s="69"/>
      <c r="D43" s="245"/>
      <c r="E43" s="245"/>
      <c r="F43" s="245"/>
      <c r="G43" s="66"/>
      <c r="H43" s="66"/>
      <c r="I43" s="66"/>
      <c r="J43" s="245"/>
      <c r="K43" s="245"/>
      <c r="L43" s="245"/>
      <c r="M43" s="66"/>
      <c r="N43" s="105"/>
      <c r="O43" s="105"/>
      <c r="P43" s="66"/>
      <c r="Q43" s="66"/>
      <c r="R43" s="66"/>
      <c r="S43" s="66"/>
      <c r="T43" s="66"/>
      <c r="U43" s="66"/>
      <c r="V43" s="66"/>
      <c r="W43" s="66"/>
      <c r="X43" s="245"/>
      <c r="Y43" s="245"/>
      <c r="Z43" s="245"/>
      <c r="AA43" s="66"/>
      <c r="AB43" s="105"/>
      <c r="AC43" s="253"/>
      <c r="AD43" s="63"/>
      <c r="AE43" s="43"/>
    </row>
    <row r="44" spans="1:33" ht="29.25" customHeight="1" x14ac:dyDescent="0.2">
      <c r="A44" s="64" t="s">
        <v>27</v>
      </c>
      <c r="B44" s="296" t="s">
        <v>440</v>
      </c>
      <c r="C44" s="153" t="s">
        <v>95</v>
      </c>
      <c r="D44" s="80">
        <f>+D45</f>
        <v>0</v>
      </c>
      <c r="E44" s="80">
        <f>+D44+E45</f>
        <v>0</v>
      </c>
      <c r="F44" s="80">
        <f>+E44+F45</f>
        <v>0</v>
      </c>
      <c r="G44" s="66"/>
      <c r="H44" s="372"/>
      <c r="I44" s="66"/>
      <c r="J44" s="80">
        <f>+F44+J45</f>
        <v>0</v>
      </c>
      <c r="K44" s="80">
        <f>+J44+K45</f>
        <v>0</v>
      </c>
      <c r="L44" s="80">
        <f>+K44+L45</f>
        <v>0</v>
      </c>
      <c r="M44" s="100"/>
      <c r="N44" s="366"/>
      <c r="O44" s="390"/>
      <c r="P44" s="104"/>
      <c r="Q44" s="65">
        <f>+L44+Q45</f>
        <v>0</v>
      </c>
      <c r="R44" s="65">
        <f>+Q44+R45</f>
        <v>0</v>
      </c>
      <c r="S44" s="65">
        <f>+R44+S45</f>
        <v>0</v>
      </c>
      <c r="T44" s="100"/>
      <c r="U44" s="366"/>
      <c r="V44" s="367"/>
      <c r="W44" s="67"/>
      <c r="X44" s="80">
        <f>+S44+X45</f>
        <v>0</v>
      </c>
      <c r="Y44" s="80">
        <f>+X44+Y45</f>
        <v>0</v>
      </c>
      <c r="Z44" s="80">
        <f>+Y44+Z45</f>
        <v>0</v>
      </c>
      <c r="AA44" s="65"/>
      <c r="AB44" s="366"/>
      <c r="AC44" s="370"/>
      <c r="AD44" s="63"/>
      <c r="AE44" s="43"/>
    </row>
    <row r="45" spans="1:33" ht="15" x14ac:dyDescent="0.25">
      <c r="A45" s="71"/>
      <c r="B45" s="4"/>
      <c r="C45" s="69" t="s">
        <v>28</v>
      </c>
      <c r="D45" s="249">
        <f>'HOJA DE TRABAJO DE LA IES'!N9</f>
        <v>0</v>
      </c>
      <c r="E45" s="249">
        <f>'HOJA DE TRABAJO DE LA IES'!N10</f>
        <v>0</v>
      </c>
      <c r="F45" s="244">
        <f>'HOJA DE TRABAJO DE LA IES'!N11</f>
        <v>0</v>
      </c>
      <c r="G45" s="69"/>
      <c r="H45" s="373"/>
      <c r="I45" s="69"/>
      <c r="J45" s="244">
        <f>'HOJA DE TRABAJO DE LA IES'!N12</f>
        <v>0</v>
      </c>
      <c r="K45" s="244">
        <f>'HOJA DE TRABAJO DE LA IES'!N13</f>
        <v>0</v>
      </c>
      <c r="L45" s="244">
        <f>'HOJA DE TRABAJO DE LA IES'!N14</f>
        <v>0</v>
      </c>
      <c r="M45" s="101"/>
      <c r="N45" s="368"/>
      <c r="O45" s="391"/>
      <c r="P45" s="102"/>
      <c r="Q45" s="70">
        <f>'HOJA DE TRABAJO DE LA IES'!N15</f>
        <v>0</v>
      </c>
      <c r="R45" s="70">
        <f>'HOJA DE TRABAJO DE LA IES'!N16</f>
        <v>0</v>
      </c>
      <c r="S45" s="70">
        <f>'HOJA DE TRABAJO DE LA IES'!N17</f>
        <v>0</v>
      </c>
      <c r="T45" s="101"/>
      <c r="U45" s="368"/>
      <c r="V45" s="369"/>
      <c r="W45" s="69"/>
      <c r="X45" s="244">
        <f>'HOJA DE TRABAJO DE LA IES'!N18</f>
        <v>0</v>
      </c>
      <c r="Y45" s="244">
        <f>'HOJA DE TRABAJO DE LA IES'!N19</f>
        <v>0</v>
      </c>
      <c r="Z45" s="244">
        <f>'HOJA DE TRABAJO DE LA IES'!N20</f>
        <v>0</v>
      </c>
      <c r="AA45" s="70"/>
      <c r="AB45" s="368"/>
      <c r="AC45" s="371"/>
      <c r="AD45" s="63"/>
      <c r="AE45" s="44">
        <f>+S44+X45+Y45+Z45</f>
        <v>0</v>
      </c>
      <c r="AF45" s="50"/>
      <c r="AG45" s="30"/>
    </row>
    <row r="46" spans="1:33" x14ac:dyDescent="0.2">
      <c r="A46" s="71"/>
      <c r="B46" s="4"/>
      <c r="C46" s="69"/>
      <c r="D46" s="245"/>
      <c r="E46" s="245"/>
      <c r="F46" s="245"/>
      <c r="G46" s="66"/>
      <c r="H46" s="66"/>
      <c r="I46" s="66"/>
      <c r="J46" s="245"/>
      <c r="K46" s="245"/>
      <c r="L46" s="245"/>
      <c r="M46" s="66"/>
      <c r="N46" s="105"/>
      <c r="O46" s="105"/>
      <c r="P46" s="66"/>
      <c r="Q46" s="66"/>
      <c r="R46" s="66"/>
      <c r="S46" s="66"/>
      <c r="T46" s="66"/>
      <c r="U46" s="66"/>
      <c r="V46" s="66"/>
      <c r="W46" s="66"/>
      <c r="X46" s="245"/>
      <c r="Y46" s="245"/>
      <c r="Z46" s="245"/>
      <c r="AA46" s="66"/>
      <c r="AB46" s="105"/>
      <c r="AC46" s="253"/>
      <c r="AD46" s="63"/>
      <c r="AE46" s="43"/>
    </row>
    <row r="47" spans="1:33" ht="15" x14ac:dyDescent="0.2">
      <c r="A47" s="64" t="s">
        <v>27</v>
      </c>
      <c r="B47" s="239"/>
      <c r="C47" s="3"/>
      <c r="D47" s="80">
        <f>+D48</f>
        <v>0</v>
      </c>
      <c r="E47" s="80">
        <f>+D47+E48</f>
        <v>0</v>
      </c>
      <c r="F47" s="80">
        <f>+E47+F48</f>
        <v>0</v>
      </c>
      <c r="G47" s="66"/>
      <c r="H47" s="372"/>
      <c r="I47" s="66"/>
      <c r="J47" s="80">
        <f>+F47+J48</f>
        <v>0</v>
      </c>
      <c r="K47" s="80">
        <f>+J47+K48</f>
        <v>0</v>
      </c>
      <c r="L47" s="80">
        <f>+K47+L48</f>
        <v>0</v>
      </c>
      <c r="M47" s="100"/>
      <c r="N47" s="366"/>
      <c r="O47" s="367"/>
      <c r="P47" s="67"/>
      <c r="Q47" s="80">
        <f>+L47+Q48</f>
        <v>0</v>
      </c>
      <c r="R47" s="80">
        <f>+Q47+R48</f>
        <v>0</v>
      </c>
      <c r="S47" s="80">
        <f>+R47+S48</f>
        <v>0</v>
      </c>
      <c r="T47" s="100"/>
      <c r="U47" s="366"/>
      <c r="V47" s="367"/>
      <c r="W47" s="67"/>
      <c r="X47" s="80">
        <f>+S47+X48</f>
        <v>0</v>
      </c>
      <c r="Y47" s="80">
        <f>+X47+Y48</f>
        <v>0</v>
      </c>
      <c r="Z47" s="80">
        <f>+Y47+Z48</f>
        <v>0</v>
      </c>
      <c r="AA47" s="65"/>
      <c r="AB47" s="366"/>
      <c r="AC47" s="370"/>
      <c r="AD47" s="63"/>
      <c r="AE47" s="43"/>
    </row>
    <row r="48" spans="1:33" s="232" customFormat="1" x14ac:dyDescent="0.2">
      <c r="A48" s="226"/>
      <c r="B48" s="227"/>
      <c r="C48" s="228" t="s">
        <v>28</v>
      </c>
      <c r="D48" s="249">
        <f>'HOJA DE TRABAJO DE LA IES'!O9</f>
        <v>0</v>
      </c>
      <c r="E48" s="249">
        <f>'HOJA DE TRABAJO DE LA IES'!O10</f>
        <v>0</v>
      </c>
      <c r="F48" s="244">
        <f>'HOJA DE TRABAJO DE LA IES'!O11</f>
        <v>0</v>
      </c>
      <c r="G48" s="228"/>
      <c r="H48" s="373"/>
      <c r="I48" s="228"/>
      <c r="J48" s="249">
        <f>'HOJA DE TRABAJO DE LA IES'!O12</f>
        <v>0</v>
      </c>
      <c r="K48" s="249">
        <f>'HOJA DE TRABAJO DE LA IES'!O13</f>
        <v>0</v>
      </c>
      <c r="L48" s="244">
        <f>'HOJA DE TRABAJO DE LA IES'!O14</f>
        <v>0</v>
      </c>
      <c r="M48" s="229"/>
      <c r="N48" s="383"/>
      <c r="O48" s="384"/>
      <c r="P48" s="228"/>
      <c r="Q48" s="249">
        <f>'HOJA DE TRABAJO DE LA IES'!O15</f>
        <v>0</v>
      </c>
      <c r="R48" s="249">
        <f>'HOJA DE TRABAJO DE LA IES'!O16</f>
        <v>0</v>
      </c>
      <c r="S48" s="244">
        <f>'HOJA DE TRABAJO DE LA IES'!O17</f>
        <v>0</v>
      </c>
      <c r="T48" s="229"/>
      <c r="U48" s="383"/>
      <c r="V48" s="384"/>
      <c r="W48" s="228"/>
      <c r="X48" s="249">
        <f>'HOJA DE TRABAJO DE LA IES'!O18</f>
        <v>0</v>
      </c>
      <c r="Y48" s="249">
        <f>'HOJA DE TRABAJO DE LA IES'!O19</f>
        <v>0</v>
      </c>
      <c r="Z48" s="244">
        <f>'HOJA DE TRABAJO DE LA IES'!O20</f>
        <v>0</v>
      </c>
      <c r="AA48" s="88"/>
      <c r="AB48" s="368"/>
      <c r="AC48" s="371"/>
      <c r="AD48" s="230"/>
      <c r="AE48" s="44">
        <f>+S47+X48+Y48+Z48</f>
        <v>0</v>
      </c>
      <c r="AF48" s="231"/>
    </row>
    <row r="49" spans="1:33" x14ac:dyDescent="0.2">
      <c r="A49" s="71"/>
      <c r="B49" s="3"/>
      <c r="C49" s="3"/>
      <c r="D49" s="245"/>
      <c r="E49" s="245"/>
      <c r="F49" s="245"/>
      <c r="G49" s="66"/>
      <c r="H49" s="66"/>
      <c r="I49" s="66"/>
      <c r="J49" s="245"/>
      <c r="K49" s="245"/>
      <c r="L49" s="245"/>
      <c r="M49" s="66"/>
      <c r="N49" s="103"/>
      <c r="O49" s="103"/>
      <c r="P49" s="66"/>
      <c r="Q49" s="66"/>
      <c r="R49" s="66"/>
      <c r="S49" s="66"/>
      <c r="T49" s="66"/>
      <c r="U49" s="103"/>
      <c r="V49" s="103"/>
      <c r="W49" s="66"/>
      <c r="X49" s="245"/>
      <c r="Y49" s="245"/>
      <c r="Z49" s="245"/>
      <c r="AA49" s="66"/>
      <c r="AB49" s="103"/>
      <c r="AC49" s="254"/>
      <c r="AD49" s="63"/>
      <c r="AE49" s="43"/>
    </row>
    <row r="50" spans="1:33" x14ac:dyDescent="0.2">
      <c r="A50" s="71"/>
      <c r="B50" s="3"/>
      <c r="C50" s="3"/>
      <c r="D50" s="245"/>
      <c r="E50" s="245"/>
      <c r="F50" s="245"/>
      <c r="G50" s="66"/>
      <c r="H50" s="66"/>
      <c r="I50" s="66"/>
      <c r="J50" s="245"/>
      <c r="K50" s="245"/>
      <c r="L50" s="245"/>
      <c r="M50" s="66"/>
      <c r="N50" s="66"/>
      <c r="O50" s="66"/>
      <c r="P50" s="66"/>
      <c r="Q50" s="66"/>
      <c r="R50" s="66"/>
      <c r="S50" s="66"/>
      <c r="T50" s="66"/>
      <c r="U50" s="66"/>
      <c r="V50" s="66"/>
      <c r="W50" s="66"/>
      <c r="X50" s="245"/>
      <c r="Y50" s="245"/>
      <c r="Z50" s="245"/>
      <c r="AA50" s="66"/>
      <c r="AB50" s="66"/>
      <c r="AC50" s="72"/>
      <c r="AD50" s="63"/>
      <c r="AE50" s="43"/>
    </row>
    <row r="51" spans="1:33" x14ac:dyDescent="0.2">
      <c r="A51" s="71"/>
      <c r="B51" s="3"/>
      <c r="C51" s="3"/>
      <c r="D51" s="245"/>
      <c r="E51" s="245"/>
      <c r="F51" s="245"/>
      <c r="G51" s="66"/>
      <c r="H51" s="66"/>
      <c r="I51" s="66"/>
      <c r="J51" s="245"/>
      <c r="K51" s="245"/>
      <c r="L51" s="245"/>
      <c r="M51" s="66"/>
      <c r="N51" s="66"/>
      <c r="O51" s="66"/>
      <c r="P51" s="66"/>
      <c r="Q51" s="66"/>
      <c r="R51" s="66"/>
      <c r="S51" s="66"/>
      <c r="T51" s="66"/>
      <c r="U51" s="66"/>
      <c r="V51" s="66"/>
      <c r="W51" s="66"/>
      <c r="X51" s="245"/>
      <c r="Y51" s="245"/>
      <c r="Z51" s="245"/>
      <c r="AA51" s="66"/>
      <c r="AB51" s="66"/>
      <c r="AC51" s="72"/>
      <c r="AD51" s="63"/>
      <c r="AE51" s="43"/>
    </row>
    <row r="52" spans="1:33" ht="13.5" thickBot="1" x14ac:dyDescent="0.25">
      <c r="A52" s="386" t="s">
        <v>29</v>
      </c>
      <c r="B52" s="387"/>
      <c r="C52" s="3"/>
      <c r="D52" s="247">
        <f>+D12+D15+D18+D21+D25+D28+D32+D35+D38+D41+D44+D47</f>
        <v>600.54200000000003</v>
      </c>
      <c r="E52" s="247">
        <f t="shared" ref="E52:F52" si="0">+E12+E15+E18+E21+E25+E28+E32+E35+E38+E41+E44+E47</f>
        <v>900.8130000000001</v>
      </c>
      <c r="F52" s="247">
        <f t="shared" si="0"/>
        <v>1201.0840000000001</v>
      </c>
      <c r="G52" s="66"/>
      <c r="H52" s="66"/>
      <c r="I52" s="66"/>
      <c r="J52" s="247">
        <f>+J12+J15+J18+J21+J25+J28+J32+J35+J38+J41+J44+J47</f>
        <v>1503.6915029000002</v>
      </c>
      <c r="K52" s="247">
        <f t="shared" ref="K52:L52" si="1">+K12+K15+K18+K21+K25+K28+K32+K35+K38+K41+K44+K47</f>
        <v>1658.2711642700001</v>
      </c>
      <c r="L52" s="247">
        <f t="shared" si="1"/>
        <v>2408.3621082700001</v>
      </c>
      <c r="M52" s="52"/>
      <c r="N52" s="66"/>
      <c r="O52" s="66"/>
      <c r="P52" s="66"/>
      <c r="Q52" s="32">
        <f>+Q12+Q15+Q18+Q21+Q25+Q28+Q32+Q35+Q38+Q41+Q44+Q47</f>
        <v>2783.0807628100001</v>
      </c>
      <c r="R52" s="32">
        <f t="shared" ref="R52:S52" si="2">+R12+R15+R18+R21+R25+R28+R32+R35+R38+R41+R44+R47</f>
        <v>3143.96528975</v>
      </c>
      <c r="S52" s="32">
        <f t="shared" si="2"/>
        <v>3571.27424496</v>
      </c>
      <c r="T52" s="52"/>
      <c r="U52" s="66"/>
      <c r="V52" s="66"/>
      <c r="W52" s="66"/>
      <c r="X52" s="247">
        <f>+X12+X15+X18+X21+X25+X28+X32+X35+X38+X41+X44+X47</f>
        <v>3944.9620689600001</v>
      </c>
      <c r="Y52" s="247">
        <f t="shared" ref="Y52:Z52" si="3">+Y12+Y15+Y18+Y21+Y25+Y28+Y32+Y35+Y38+Y41+Y44+Y47</f>
        <v>4562.8478939499992</v>
      </c>
      <c r="Z52" s="247">
        <f t="shared" si="3"/>
        <v>5230.8435417499995</v>
      </c>
      <c r="AA52" s="52"/>
      <c r="AB52" s="66"/>
      <c r="AC52" s="72"/>
      <c r="AD52" s="63"/>
      <c r="AE52" s="44">
        <f>+AE16+AE19+AE22+AE26+AE29+AE33+AE36+AE39+AE42+AE45+AE48</f>
        <v>577.91490199999998</v>
      </c>
    </row>
    <row r="53" spans="1:33" ht="13.5" thickTop="1" x14ac:dyDescent="0.2">
      <c r="A53" s="71"/>
      <c r="B53" s="3"/>
      <c r="C53" s="3"/>
      <c r="D53" s="245"/>
      <c r="E53" s="245"/>
      <c r="F53" s="245"/>
      <c r="G53" s="66"/>
      <c r="H53" s="66"/>
      <c r="I53" s="66"/>
      <c r="J53" s="245"/>
      <c r="K53" s="245"/>
      <c r="L53" s="245"/>
      <c r="M53" s="66"/>
      <c r="N53" s="66"/>
      <c r="O53" s="66"/>
      <c r="P53" s="66"/>
      <c r="Q53" s="66"/>
      <c r="R53" s="66"/>
      <c r="S53" s="66"/>
      <c r="T53" s="66"/>
      <c r="U53" s="66"/>
      <c r="V53" s="66"/>
      <c r="W53" s="66"/>
      <c r="X53" s="245"/>
      <c r="Y53" s="245"/>
      <c r="Z53" s="245"/>
      <c r="AA53" s="66"/>
      <c r="AB53" s="66"/>
      <c r="AC53" s="72"/>
      <c r="AD53" s="63"/>
      <c r="AE53" s="43"/>
    </row>
    <row r="54" spans="1:33" x14ac:dyDescent="0.2">
      <c r="A54" s="386" t="s">
        <v>30</v>
      </c>
      <c r="B54" s="387"/>
      <c r="C54" s="3"/>
      <c r="D54" s="73">
        <f>+D13+D16+D19+D22+D26+D29+D33+D36+D39+D42+D45+D48</f>
        <v>600.54200000000003</v>
      </c>
      <c r="E54" s="73">
        <f t="shared" ref="E54:F54" si="4">+E13+E16+E19+E22+E26+E29+E33+E36+E39+E42+E45+E48</f>
        <v>300.27100000000002</v>
      </c>
      <c r="F54" s="73">
        <f t="shared" si="4"/>
        <v>300.27100000000002</v>
      </c>
      <c r="G54" s="74"/>
      <c r="H54" s="74">
        <f>+D54+E54+F54</f>
        <v>1201.0840000000001</v>
      </c>
      <c r="I54" s="74"/>
      <c r="J54" s="73">
        <f>+J13+J16+J19+J22+J26+J29+J33+J36+J39+J42+J45+J48</f>
        <v>302.60750289999999</v>
      </c>
      <c r="K54" s="73">
        <f t="shared" ref="K54:L54" si="5">+K13+K16+K19+K22+K26+K29+K33+K36+K39+K42+K45+K48</f>
        <v>154.57966137</v>
      </c>
      <c r="L54" s="73">
        <f t="shared" si="5"/>
        <v>750.09094400000004</v>
      </c>
      <c r="M54" s="73"/>
      <c r="N54" s="74">
        <f>+J54+K54+L54</f>
        <v>1207.2781082700001</v>
      </c>
      <c r="O54" s="74"/>
      <c r="P54" s="74"/>
      <c r="Q54" s="73">
        <f>+Q13+Q16+Q19+Q22+Q26+Q29+Q33+Q36+Q39+Q42+Q45+Q48</f>
        <v>374.71865453999999</v>
      </c>
      <c r="R54" s="73">
        <f t="shared" ref="R54:S54" si="6">+R13+R16+R19+R22+R26+R29+R33+R36+R39+R42+R45+R48</f>
        <v>360.88452694</v>
      </c>
      <c r="S54" s="73">
        <f t="shared" si="6"/>
        <v>427.30895520999997</v>
      </c>
      <c r="T54" s="73"/>
      <c r="U54" s="52">
        <f>+Q54+R54+S54</f>
        <v>1162.9121366899999</v>
      </c>
      <c r="V54" s="52"/>
      <c r="W54" s="52"/>
      <c r="X54" s="73">
        <f>+X13+X16+X19+X22+X26+X29+X33+X36+X39+X42+X45+X48</f>
        <v>373.68782400000003</v>
      </c>
      <c r="Y54" s="73">
        <f t="shared" ref="Y54:Z54" si="7">+Y13+Y16+Y19+Y22+Y26+Y29+Y33+Y36+Y39+Y42+Y45+Y48</f>
        <v>617.88582499000006</v>
      </c>
      <c r="Z54" s="73">
        <f t="shared" si="7"/>
        <v>667.99564779999992</v>
      </c>
      <c r="AA54" s="73"/>
      <c r="AB54" s="52">
        <f>+X54+Y54+Z54</f>
        <v>1659.56929679</v>
      </c>
      <c r="AC54" s="75"/>
      <c r="AD54" s="63"/>
      <c r="AG54" s="5"/>
    </row>
    <row r="55" spans="1:33" x14ac:dyDescent="0.2">
      <c r="A55" s="71"/>
      <c r="B55" s="3"/>
      <c r="C55" s="3"/>
      <c r="D55" s="245"/>
      <c r="E55" s="245"/>
      <c r="F55" s="245"/>
      <c r="G55" s="66"/>
      <c r="H55" s="66"/>
      <c r="I55" s="66"/>
      <c r="J55" s="245"/>
      <c r="K55" s="245"/>
      <c r="L55" s="245"/>
      <c r="M55" s="66"/>
      <c r="N55" s="66"/>
      <c r="O55" s="66"/>
      <c r="P55" s="66"/>
      <c r="Q55" s="66"/>
      <c r="R55" s="66"/>
      <c r="S55" s="66"/>
      <c r="T55" s="66"/>
      <c r="U55" s="66"/>
      <c r="V55" s="66"/>
      <c r="W55" s="66"/>
      <c r="X55" s="245"/>
      <c r="Y55" s="245"/>
      <c r="Z55" s="245"/>
      <c r="AA55" s="66"/>
      <c r="AB55" s="66"/>
      <c r="AC55" s="72"/>
      <c r="AD55" s="63"/>
    </row>
    <row r="56" spans="1:33" x14ac:dyDescent="0.2">
      <c r="A56" s="71"/>
      <c r="B56" s="3"/>
      <c r="C56" s="3"/>
      <c r="D56" s="245"/>
      <c r="E56" s="245"/>
      <c r="F56" s="80">
        <f>+D52+E54+F54</f>
        <v>1201.0840000000001</v>
      </c>
      <c r="G56" s="66"/>
      <c r="H56" s="66"/>
      <c r="I56" s="66"/>
      <c r="J56" s="245"/>
      <c r="K56" s="245"/>
      <c r="L56" s="80">
        <f>+F56+J54+K54+L54</f>
        <v>2408.3621082700001</v>
      </c>
      <c r="M56" s="76"/>
      <c r="N56" s="52"/>
      <c r="O56" s="66"/>
      <c r="P56" s="66"/>
      <c r="Q56" s="66"/>
      <c r="R56" s="66"/>
      <c r="S56" s="65">
        <f>+L56+Q54+R54+S54</f>
        <v>3571.27424496</v>
      </c>
      <c r="T56" s="76"/>
      <c r="U56" s="52"/>
      <c r="V56" s="66"/>
      <c r="W56" s="66"/>
      <c r="X56" s="245"/>
      <c r="Y56" s="245"/>
      <c r="Z56" s="80">
        <f>+S56+X54+Y54+Z54</f>
        <v>5230.8435417500004</v>
      </c>
      <c r="AA56" s="76"/>
      <c r="AB56" s="66"/>
      <c r="AC56" s="72"/>
      <c r="AD56" s="63"/>
      <c r="AE56" s="45">
        <f>+AE13+AE52</f>
        <v>5230.8435417500004</v>
      </c>
      <c r="AG56" s="5"/>
    </row>
    <row r="57" spans="1:33" ht="33.75" customHeight="1" thickBot="1" x14ac:dyDescent="0.25">
      <c r="A57" s="77"/>
      <c r="B57" s="337" t="s">
        <v>458</v>
      </c>
      <c r="C57" s="393" t="s">
        <v>460</v>
      </c>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4"/>
      <c r="AD57" s="111"/>
    </row>
    <row r="58" spans="1:33" ht="12.75" customHeight="1" x14ac:dyDescent="0.2">
      <c r="A58" s="388"/>
      <c r="B58" s="388"/>
      <c r="C58" s="388"/>
      <c r="D58" s="388"/>
      <c r="E58" s="388"/>
      <c r="F58" s="388"/>
    </row>
    <row r="60" spans="1:33" x14ac:dyDescent="0.2">
      <c r="AB60" s="250"/>
    </row>
    <row r="61" spans="1:33" x14ac:dyDescent="0.2">
      <c r="B61" s="8"/>
    </row>
    <row r="62" spans="1:33" x14ac:dyDescent="0.2">
      <c r="D62" s="3"/>
      <c r="E62" s="3"/>
      <c r="F62" s="3"/>
      <c r="J62" s="3"/>
      <c r="K62" s="3"/>
      <c r="L62" s="3"/>
      <c r="M62" s="3"/>
      <c r="N62" s="66"/>
      <c r="O62" s="29"/>
      <c r="P62" s="29"/>
      <c r="Q62" s="29"/>
      <c r="R62" s="29"/>
      <c r="S62" s="29"/>
      <c r="T62" s="29"/>
      <c r="U62" s="66"/>
      <c r="V62" s="66"/>
      <c r="W62" s="66"/>
      <c r="X62" s="3"/>
      <c r="Y62" s="3"/>
      <c r="AA62" s="29"/>
    </row>
    <row r="63" spans="1:33" x14ac:dyDescent="0.2">
      <c r="B63" s="4"/>
      <c r="D63" s="389"/>
      <c r="E63" s="389"/>
      <c r="F63" s="389"/>
      <c r="J63" s="389"/>
      <c r="K63" s="389"/>
      <c r="L63" s="389"/>
      <c r="M63" s="389"/>
      <c r="N63" s="389"/>
      <c r="O63" s="29"/>
      <c r="P63" s="29"/>
      <c r="T63" s="59"/>
      <c r="U63" s="392"/>
      <c r="V63" s="392"/>
      <c r="W63" s="392"/>
      <c r="X63" s="392"/>
      <c r="Y63" s="392"/>
      <c r="AA63" s="59"/>
    </row>
    <row r="64" spans="1:33" x14ac:dyDescent="0.2">
      <c r="U64" s="3"/>
      <c r="V64" s="3"/>
      <c r="W64" s="3"/>
      <c r="X64" s="3"/>
      <c r="Y64" s="3"/>
    </row>
    <row r="65" spans="1:31" x14ac:dyDescent="0.2">
      <c r="U65" s="5"/>
    </row>
    <row r="69" spans="1:31" ht="24.75" hidden="1" customHeight="1" x14ac:dyDescent="0.2">
      <c r="A69" s="385" t="s">
        <v>97</v>
      </c>
      <c r="B69" s="385"/>
      <c r="C69" s="385"/>
      <c r="D69" s="385"/>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79"/>
      <c r="AE69" s="79"/>
    </row>
    <row r="71" spans="1:31" hidden="1" x14ac:dyDescent="0.2">
      <c r="A71" s="154" t="s">
        <v>96</v>
      </c>
      <c r="B71" s="381"/>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row>
    <row r="72" spans="1:31" hidden="1" x14ac:dyDescent="0.2">
      <c r="A72" s="38" t="s">
        <v>98</v>
      </c>
    </row>
  </sheetData>
  <mergeCells count="78">
    <mergeCell ref="AB7:AC9"/>
    <mergeCell ref="AB38:AC39"/>
    <mergeCell ref="AB44:AC45"/>
    <mergeCell ref="AB47:AC48"/>
    <mergeCell ref="U38:V39"/>
    <mergeCell ref="AB15:AC16"/>
    <mergeCell ref="U12:V13"/>
    <mergeCell ref="U15:V16"/>
    <mergeCell ref="U18:V19"/>
    <mergeCell ref="AB12:AC13"/>
    <mergeCell ref="AB18:AC19"/>
    <mergeCell ref="C7:C9"/>
    <mergeCell ref="H18:H19"/>
    <mergeCell ref="N18:O19"/>
    <mergeCell ref="N15:O16"/>
    <mergeCell ref="N12:O13"/>
    <mergeCell ref="A6:AC6"/>
    <mergeCell ref="Q7:V7"/>
    <mergeCell ref="A7:A9"/>
    <mergeCell ref="H12:H13"/>
    <mergeCell ref="H15:H16"/>
    <mergeCell ref="X7:Z7"/>
    <mergeCell ref="U8:V9"/>
    <mergeCell ref="D7:H7"/>
    <mergeCell ref="J7:O7"/>
    <mergeCell ref="D8:F8"/>
    <mergeCell ref="H8:H9"/>
    <mergeCell ref="Q8:S8"/>
    <mergeCell ref="X8:Z8"/>
    <mergeCell ref="J8:L8"/>
    <mergeCell ref="N8:O9"/>
    <mergeCell ref="B7:B9"/>
    <mergeCell ref="J63:N63"/>
    <mergeCell ref="U63:Y63"/>
    <mergeCell ref="AB25:AC26"/>
    <mergeCell ref="AB32:AC33"/>
    <mergeCell ref="N35:O36"/>
    <mergeCell ref="U35:V36"/>
    <mergeCell ref="AB35:AC36"/>
    <mergeCell ref="U25:V26"/>
    <mergeCell ref="U32:V33"/>
    <mergeCell ref="N32:O33"/>
    <mergeCell ref="N25:O26"/>
    <mergeCell ref="C57:AC57"/>
    <mergeCell ref="H47:H48"/>
    <mergeCell ref="N47:O48"/>
    <mergeCell ref="H35:H36"/>
    <mergeCell ref="H32:H33"/>
    <mergeCell ref="B71:AB71"/>
    <mergeCell ref="H38:H39"/>
    <mergeCell ref="N38:O39"/>
    <mergeCell ref="H41:H42"/>
    <mergeCell ref="N41:O42"/>
    <mergeCell ref="AB41:AC42"/>
    <mergeCell ref="H44:H45"/>
    <mergeCell ref="U44:V45"/>
    <mergeCell ref="U47:V48"/>
    <mergeCell ref="A69:AB69"/>
    <mergeCell ref="A52:B52"/>
    <mergeCell ref="A54:B54"/>
    <mergeCell ref="A58:F58"/>
    <mergeCell ref="D63:F63"/>
    <mergeCell ref="N44:O45"/>
    <mergeCell ref="U41:V42"/>
    <mergeCell ref="A1:H1"/>
    <mergeCell ref="A2:J2"/>
    <mergeCell ref="A3:H3"/>
    <mergeCell ref="A4:H4"/>
    <mergeCell ref="A5:H5"/>
    <mergeCell ref="U21:V22"/>
    <mergeCell ref="AB21:AC22"/>
    <mergeCell ref="H28:H29"/>
    <mergeCell ref="N28:O29"/>
    <mergeCell ref="U28:V29"/>
    <mergeCell ref="AB28:AC29"/>
    <mergeCell ref="H25:H26"/>
    <mergeCell ref="N21:O22"/>
    <mergeCell ref="H21:H22"/>
  </mergeCells>
  <pageMargins left="0.31496062992125984" right="0.27559055118110237" top="0.35433070866141736" bottom="0.43307086614173229" header="0.31496062992125984" footer="0.31496062992125984"/>
  <pageSetup scale="53" orientation="landscape"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61"/>
  <sheetViews>
    <sheetView view="pageBreakPreview" topLeftCell="C115" zoomScale="80" zoomScaleNormal="100" zoomScaleSheetLayoutView="80" workbookViewId="0">
      <selection activeCell="S153" sqref="S153"/>
    </sheetView>
  </sheetViews>
  <sheetFormatPr baseColWidth="10" defaultRowHeight="12.75" x14ac:dyDescent="0.2"/>
  <cols>
    <col min="1" max="1" width="20" style="180" customWidth="1"/>
    <col min="2" max="2" width="39.140625" style="180" customWidth="1"/>
    <col min="3" max="3" width="2.5703125" style="180" customWidth="1"/>
    <col min="4" max="4" width="21.5703125" style="180" customWidth="1"/>
    <col min="5" max="5" width="2.28515625" style="180" customWidth="1"/>
    <col min="6" max="6" width="16" style="180" customWidth="1"/>
    <col min="7" max="7" width="14.85546875" style="180" customWidth="1"/>
    <col min="8" max="8" width="19" style="180" customWidth="1"/>
    <col min="9" max="9" width="1.28515625" style="180" customWidth="1"/>
    <col min="10" max="10" width="18.140625" style="180" customWidth="1"/>
    <col min="11" max="12" width="10.85546875" style="180" customWidth="1"/>
    <col min="13" max="13" width="1.5703125" style="180" customWidth="1"/>
    <col min="14" max="14" width="41.42578125" style="193" bestFit="1" customWidth="1"/>
    <col min="15" max="15" width="1.7109375" style="180" customWidth="1"/>
    <col min="16" max="16" width="16.85546875" style="180" customWidth="1"/>
    <col min="17" max="17" width="0.7109375" style="180" customWidth="1"/>
    <col min="18" max="18" width="17.5703125" style="180" customWidth="1"/>
    <col min="19" max="19" width="13" style="180" customWidth="1"/>
    <col min="20" max="20" width="13.140625" style="180" customWidth="1"/>
    <col min="21" max="21" width="13.85546875" style="180" bestFit="1" customWidth="1"/>
    <col min="22" max="25" width="0" style="180" hidden="1" customWidth="1"/>
    <col min="26" max="16384" width="11.42578125" style="180"/>
  </cols>
  <sheetData>
    <row r="1" spans="1:24" ht="18.75" customHeight="1" x14ac:dyDescent="0.2">
      <c r="A1" s="427" t="s">
        <v>0</v>
      </c>
      <c r="B1" s="427"/>
      <c r="C1" s="427"/>
      <c r="D1" s="427"/>
      <c r="E1" s="427"/>
      <c r="F1" s="427"/>
      <c r="G1" s="427"/>
      <c r="H1" s="427"/>
      <c r="I1" s="427"/>
      <c r="J1" s="427"/>
      <c r="K1" s="427"/>
      <c r="L1" s="427"/>
      <c r="M1" s="427"/>
      <c r="N1" s="427"/>
      <c r="O1" s="427"/>
      <c r="P1" s="427"/>
      <c r="Q1" s="427"/>
      <c r="R1" s="427"/>
      <c r="S1" s="427"/>
      <c r="T1" s="427"/>
      <c r="U1" s="179"/>
    </row>
    <row r="2" spans="1:24" ht="12" customHeight="1" x14ac:dyDescent="0.2">
      <c r="A2" s="428" t="s">
        <v>132</v>
      </c>
      <c r="B2" s="429"/>
      <c r="C2" s="429"/>
      <c r="D2" s="429"/>
      <c r="E2" s="429"/>
      <c r="F2" s="429"/>
      <c r="G2" s="429"/>
      <c r="H2" s="429"/>
      <c r="I2" s="429"/>
      <c r="J2" s="429"/>
      <c r="K2" s="429"/>
      <c r="L2" s="429"/>
      <c r="M2" s="429"/>
      <c r="N2" s="429"/>
      <c r="O2" s="429"/>
      <c r="P2" s="429"/>
      <c r="Q2" s="429"/>
      <c r="R2" s="179"/>
      <c r="S2" s="179"/>
      <c r="T2" s="179"/>
      <c r="U2" s="179"/>
    </row>
    <row r="3" spans="1:24" ht="14.25" customHeight="1" x14ac:dyDescent="0.2">
      <c r="A3" s="428" t="s">
        <v>131</v>
      </c>
      <c r="B3" s="429"/>
      <c r="C3" s="429"/>
      <c r="D3" s="429"/>
      <c r="E3" s="429"/>
      <c r="F3" s="429"/>
      <c r="G3" s="429"/>
      <c r="H3" s="429"/>
      <c r="I3" s="429"/>
      <c r="J3" s="429"/>
      <c r="K3" s="429"/>
      <c r="L3" s="429"/>
      <c r="M3" s="429"/>
      <c r="N3" s="429"/>
      <c r="O3" s="429"/>
      <c r="P3" s="429"/>
      <c r="Q3" s="429"/>
      <c r="R3" s="429"/>
      <c r="S3" s="429"/>
      <c r="T3" s="429"/>
      <c r="U3" s="181"/>
    </row>
    <row r="4" spans="1:24" ht="13.5" customHeight="1" x14ac:dyDescent="0.2">
      <c r="A4" s="430" t="s">
        <v>1</v>
      </c>
      <c r="B4" s="431"/>
      <c r="C4" s="431"/>
      <c r="D4" s="431"/>
      <c r="E4" s="431"/>
      <c r="F4" s="431"/>
      <c r="G4" s="431"/>
      <c r="H4" s="431"/>
      <c r="I4" s="431"/>
      <c r="J4" s="431"/>
      <c r="K4" s="431"/>
      <c r="L4" s="431"/>
      <c r="M4" s="431"/>
      <c r="N4" s="431"/>
      <c r="O4" s="431"/>
      <c r="P4" s="431"/>
      <c r="Q4" s="431"/>
      <c r="R4" s="431"/>
      <c r="S4" s="431"/>
      <c r="T4" s="431"/>
      <c r="U4" s="182"/>
    </row>
    <row r="5" spans="1:24" ht="14.25" customHeight="1" x14ac:dyDescent="0.2">
      <c r="A5" s="430" t="s">
        <v>133</v>
      </c>
      <c r="B5" s="431"/>
      <c r="C5" s="431"/>
      <c r="D5" s="431"/>
      <c r="E5" s="431"/>
      <c r="F5" s="431"/>
      <c r="G5" s="431"/>
      <c r="H5" s="431"/>
      <c r="I5" s="431"/>
      <c r="J5" s="431"/>
      <c r="K5" s="431"/>
      <c r="L5" s="431"/>
      <c r="M5" s="431"/>
      <c r="N5" s="431"/>
      <c r="O5" s="431"/>
      <c r="P5" s="431"/>
      <c r="Q5" s="431"/>
      <c r="R5" s="431"/>
      <c r="S5" s="431"/>
      <c r="T5" s="431"/>
      <c r="U5" s="182"/>
    </row>
    <row r="6" spans="1:24" ht="18" x14ac:dyDescent="0.2">
      <c r="A6" s="426" t="s">
        <v>134</v>
      </c>
      <c r="B6" s="426"/>
      <c r="C6" s="426"/>
      <c r="D6" s="426"/>
      <c r="E6" s="426"/>
      <c r="F6" s="426"/>
      <c r="G6" s="426"/>
      <c r="H6" s="426"/>
      <c r="I6" s="426"/>
      <c r="J6" s="426"/>
      <c r="K6" s="426"/>
      <c r="L6" s="426"/>
      <c r="M6" s="426"/>
      <c r="N6" s="426"/>
      <c r="O6" s="426"/>
      <c r="P6" s="426"/>
      <c r="Q6" s="426"/>
      <c r="R6" s="426"/>
      <c r="S6" s="426"/>
      <c r="T6" s="426"/>
      <c r="U6" s="183" t="s">
        <v>130</v>
      </c>
    </row>
    <row r="7" spans="1:24" ht="30" customHeight="1" x14ac:dyDescent="0.2">
      <c r="A7" s="438" t="s">
        <v>2</v>
      </c>
      <c r="B7" s="440" t="s">
        <v>3</v>
      </c>
      <c r="C7" s="441"/>
      <c r="D7" s="441"/>
      <c r="E7" s="441"/>
      <c r="F7" s="441"/>
      <c r="G7" s="441"/>
      <c r="H7" s="441"/>
      <c r="I7" s="441"/>
      <c r="J7" s="441"/>
      <c r="K7" s="441"/>
      <c r="L7" s="441"/>
      <c r="M7" s="441"/>
      <c r="N7" s="441"/>
      <c r="O7" s="441"/>
      <c r="P7" s="442"/>
      <c r="Q7" s="184"/>
      <c r="R7" s="185"/>
      <c r="S7" s="185"/>
      <c r="T7" s="185"/>
      <c r="U7" s="186"/>
    </row>
    <row r="8" spans="1:24" ht="25.5" customHeight="1" x14ac:dyDescent="0.2">
      <c r="A8" s="439"/>
      <c r="B8" s="443" t="s">
        <v>4</v>
      </c>
      <c r="C8" s="187"/>
      <c r="D8" s="444" t="s">
        <v>5</v>
      </c>
      <c r="E8" s="188"/>
      <c r="F8" s="445" t="s">
        <v>6</v>
      </c>
      <c r="G8" s="446"/>
      <c r="H8" s="447"/>
      <c r="I8" s="187"/>
      <c r="J8" s="432" t="s">
        <v>7</v>
      </c>
      <c r="K8" s="432"/>
      <c r="L8" s="432"/>
      <c r="M8" s="188"/>
      <c r="N8" s="432" t="s">
        <v>8</v>
      </c>
      <c r="O8" s="188"/>
      <c r="P8" s="432" t="s">
        <v>9</v>
      </c>
      <c r="Q8" s="188"/>
      <c r="R8" s="432" t="s">
        <v>135</v>
      </c>
      <c r="S8" s="432"/>
      <c r="T8" s="432"/>
      <c r="U8" s="432"/>
      <c r="X8" s="433" t="s">
        <v>61</v>
      </c>
    </row>
    <row r="9" spans="1:24" ht="27.75" customHeight="1" x14ac:dyDescent="0.2">
      <c r="A9" s="439"/>
      <c r="B9" s="443"/>
      <c r="C9" s="189"/>
      <c r="D9" s="444"/>
      <c r="E9" s="190"/>
      <c r="F9" s="191" t="s">
        <v>10</v>
      </c>
      <c r="G9" s="191" t="s">
        <v>11</v>
      </c>
      <c r="H9" s="191" t="s">
        <v>12</v>
      </c>
      <c r="I9" s="189"/>
      <c r="J9" s="191" t="s">
        <v>10</v>
      </c>
      <c r="K9" s="191" t="s">
        <v>11</v>
      </c>
      <c r="L9" s="191" t="s">
        <v>12</v>
      </c>
      <c r="M9" s="190"/>
      <c r="N9" s="438"/>
      <c r="O9" s="190"/>
      <c r="P9" s="438"/>
      <c r="Q9" s="190"/>
      <c r="R9" s="191" t="s">
        <v>10</v>
      </c>
      <c r="S9" s="191" t="s">
        <v>11</v>
      </c>
      <c r="T9" s="191" t="s">
        <v>12</v>
      </c>
      <c r="U9" s="191" t="s">
        <v>136</v>
      </c>
      <c r="X9" s="433"/>
    </row>
    <row r="10" spans="1:24" s="192" customFormat="1" ht="31.5" customHeight="1" x14ac:dyDescent="0.4">
      <c r="A10" s="434"/>
      <c r="B10" s="435"/>
      <c r="C10" s="435"/>
      <c r="D10" s="435"/>
      <c r="E10" s="435"/>
      <c r="F10" s="435"/>
      <c r="G10" s="435"/>
      <c r="H10" s="435"/>
      <c r="I10" s="435"/>
      <c r="J10" s="435"/>
      <c r="K10" s="435"/>
      <c r="L10" s="435"/>
      <c r="M10" s="435"/>
      <c r="N10" s="435"/>
      <c r="O10" s="435"/>
      <c r="P10" s="435"/>
      <c r="Q10" s="435"/>
      <c r="R10" s="435"/>
      <c r="S10" s="435"/>
      <c r="T10" s="435"/>
      <c r="U10" s="436"/>
      <c r="X10" s="433"/>
    </row>
    <row r="11" spans="1:24" s="192" customFormat="1" x14ac:dyDescent="0.2">
      <c r="N11" s="193"/>
      <c r="X11" s="433"/>
    </row>
    <row r="12" spans="1:24" s="192" customFormat="1" x14ac:dyDescent="0.2">
      <c r="A12" s="194" t="s">
        <v>106</v>
      </c>
      <c r="B12" s="195" t="s">
        <v>137</v>
      </c>
      <c r="C12" s="196"/>
      <c r="D12" s="197" t="s">
        <v>138</v>
      </c>
      <c r="E12" s="196"/>
      <c r="F12" s="198">
        <f>R12/J12</f>
        <v>324.61803238086691</v>
      </c>
      <c r="G12" s="198">
        <f t="shared" ref="G12:H13" si="0">S12/K12</f>
        <v>324.03387634434432</v>
      </c>
      <c r="H12" s="198">
        <f t="shared" si="0"/>
        <v>324.02722923195421</v>
      </c>
      <c r="I12" s="198"/>
      <c r="J12" s="198">
        <v>26151.789999999972</v>
      </c>
      <c r="K12" s="198">
        <v>25386.459999999995</v>
      </c>
      <c r="L12" s="198">
        <v>27044.419999999987</v>
      </c>
      <c r="M12" s="198"/>
      <c r="N12" s="199" t="s">
        <v>139</v>
      </c>
      <c r="O12" s="200"/>
      <c r="P12" s="194" t="s">
        <v>106</v>
      </c>
      <c r="Q12" s="198"/>
      <c r="R12" s="198">
        <v>8489342.6130376216</v>
      </c>
      <c r="S12" s="198">
        <v>8226073.0404606415</v>
      </c>
      <c r="T12" s="198">
        <v>8763128.4787852429</v>
      </c>
      <c r="U12" s="198">
        <f>R12+S12+T12</f>
        <v>25478544.132283505</v>
      </c>
      <c r="X12" s="433"/>
    </row>
    <row r="13" spans="1:24" s="192" customFormat="1" x14ac:dyDescent="0.2">
      <c r="A13" s="194" t="s">
        <v>106</v>
      </c>
      <c r="B13" s="195" t="s">
        <v>140</v>
      </c>
      <c r="C13" s="201"/>
      <c r="D13" s="197" t="s">
        <v>138</v>
      </c>
      <c r="E13" s="201"/>
      <c r="F13" s="198">
        <f>R13/J13</f>
        <v>359.32830873303692</v>
      </c>
      <c r="G13" s="198">
        <f t="shared" si="0"/>
        <v>359.24802893979933</v>
      </c>
      <c r="H13" s="198">
        <f t="shared" si="0"/>
        <v>359.24335368626157</v>
      </c>
      <c r="I13" s="202"/>
      <c r="J13" s="198">
        <v>93278.539999999208</v>
      </c>
      <c r="K13" s="198">
        <v>88333.48999999938</v>
      </c>
      <c r="L13" s="198">
        <v>93954.239999999336</v>
      </c>
      <c r="M13" s="202"/>
      <c r="N13" s="199" t="s">
        <v>141</v>
      </c>
      <c r="O13" s="203"/>
      <c r="P13" s="194" t="s">
        <v>106</v>
      </c>
      <c r="Q13" s="202"/>
      <c r="R13" s="198">
        <v>33517620.019286651</v>
      </c>
      <c r="S13" s="198">
        <v>31733632.171873249</v>
      </c>
      <c r="T13" s="198">
        <v>33752436.270643666</v>
      </c>
      <c r="U13" s="198">
        <f>R13+S13+T13</f>
        <v>99003688.46180357</v>
      </c>
      <c r="X13" s="433"/>
    </row>
    <row r="14" spans="1:24" s="192" customFormat="1" x14ac:dyDescent="0.2">
      <c r="A14" s="194"/>
      <c r="B14" s="168"/>
      <c r="C14" s="201"/>
      <c r="D14" s="168"/>
      <c r="E14" s="201"/>
      <c r="F14" s="169"/>
      <c r="G14" s="169"/>
      <c r="H14" s="169"/>
      <c r="I14" s="202"/>
      <c r="J14" s="170">
        <f>SUM(J12:J13)</f>
        <v>119430.32999999917</v>
      </c>
      <c r="K14" s="170">
        <f>SUM(K12:K13)</f>
        <v>113719.94999999937</v>
      </c>
      <c r="L14" s="170">
        <f>SUM(L12:L13)</f>
        <v>120998.65999999932</v>
      </c>
      <c r="M14" s="202"/>
      <c r="N14" s="168"/>
      <c r="O14" s="203"/>
      <c r="P14" s="194"/>
      <c r="Q14" s="202"/>
      <c r="R14" s="171">
        <f>SUM(R12:R13)</f>
        <v>42006962.632324271</v>
      </c>
      <c r="S14" s="171">
        <f t="shared" ref="S14:U14" si="1">SUM(S12:S13)</f>
        <v>39959705.212333888</v>
      </c>
      <c r="T14" s="171">
        <f t="shared" si="1"/>
        <v>42515564.749428913</v>
      </c>
      <c r="U14" s="171">
        <f t="shared" si="1"/>
        <v>124482232.59408708</v>
      </c>
      <c r="X14" s="433"/>
    </row>
    <row r="15" spans="1:24" s="192" customFormat="1" x14ac:dyDescent="0.2">
      <c r="A15" s="194" t="s">
        <v>106</v>
      </c>
      <c r="B15" s="195" t="s">
        <v>142</v>
      </c>
      <c r="C15" s="201"/>
      <c r="D15" s="197" t="s">
        <v>143</v>
      </c>
      <c r="E15" s="201"/>
      <c r="F15" s="198">
        <f t="shared" ref="F15:H41" si="2">R15/J15</f>
        <v>6875.518925996651</v>
      </c>
      <c r="G15" s="198">
        <f t="shared" si="2"/>
        <v>6889.9632934882411</v>
      </c>
      <c r="H15" s="198">
        <f t="shared" si="2"/>
        <v>6875.5189259966501</v>
      </c>
      <c r="I15" s="202"/>
      <c r="J15" s="198">
        <v>27</v>
      </c>
      <c r="K15" s="198">
        <v>28</v>
      </c>
      <c r="L15" s="198">
        <v>27</v>
      </c>
      <c r="M15" s="202"/>
      <c r="N15" s="199" t="s">
        <v>144</v>
      </c>
      <c r="O15" s="203"/>
      <c r="P15" s="194" t="s">
        <v>106</v>
      </c>
      <c r="Q15" s="202"/>
      <c r="R15" s="198">
        <v>185639.01100190959</v>
      </c>
      <c r="S15" s="198">
        <v>192918.97221767076</v>
      </c>
      <c r="T15" s="198">
        <v>185639.01100190956</v>
      </c>
      <c r="U15" s="198">
        <f t="shared" ref="U15:U41" si="3">R15+S15+T15</f>
        <v>564196.99422148988</v>
      </c>
      <c r="X15" s="433"/>
    </row>
    <row r="16" spans="1:24" s="192" customFormat="1" x14ac:dyDescent="0.2">
      <c r="A16" s="194" t="s">
        <v>106</v>
      </c>
      <c r="B16" s="195" t="s">
        <v>145</v>
      </c>
      <c r="C16" s="201"/>
      <c r="D16" s="197" t="s">
        <v>143</v>
      </c>
      <c r="E16" s="201"/>
      <c r="F16" s="198">
        <f t="shared" si="2"/>
        <v>8052.8609300031121</v>
      </c>
      <c r="G16" s="198">
        <f t="shared" si="2"/>
        <v>8052.8609300031121</v>
      </c>
      <c r="H16" s="198">
        <f t="shared" si="2"/>
        <v>8100.131261228059</v>
      </c>
      <c r="I16" s="202"/>
      <c r="J16" s="198">
        <v>115</v>
      </c>
      <c r="K16" s="198">
        <v>115</v>
      </c>
      <c r="L16" s="198">
        <v>118</v>
      </c>
      <c r="M16" s="202"/>
      <c r="N16" s="199" t="s">
        <v>146</v>
      </c>
      <c r="O16" s="203"/>
      <c r="P16" s="194" t="s">
        <v>106</v>
      </c>
      <c r="Q16" s="202"/>
      <c r="R16" s="198">
        <v>926079.00695035793</v>
      </c>
      <c r="S16" s="198">
        <v>926079.00695035793</v>
      </c>
      <c r="T16" s="198">
        <v>955815.48882491095</v>
      </c>
      <c r="U16" s="198">
        <f t="shared" si="3"/>
        <v>2807973.5027256268</v>
      </c>
      <c r="X16" s="433"/>
    </row>
    <row r="17" spans="1:24" s="192" customFormat="1" x14ac:dyDescent="0.2">
      <c r="A17" s="194" t="s">
        <v>106</v>
      </c>
      <c r="B17" s="195" t="s">
        <v>147</v>
      </c>
      <c r="C17" s="201"/>
      <c r="D17" s="197" t="s">
        <v>143</v>
      </c>
      <c r="E17" s="201"/>
      <c r="F17" s="198">
        <f t="shared" si="2"/>
        <v>8791.977693680421</v>
      </c>
      <c r="G17" s="198">
        <f t="shared" si="2"/>
        <v>8772.4735431052013</v>
      </c>
      <c r="H17" s="198">
        <f t="shared" si="2"/>
        <v>8791.6693276634196</v>
      </c>
      <c r="I17" s="202"/>
      <c r="J17" s="198">
        <v>249</v>
      </c>
      <c r="K17" s="198">
        <v>254</v>
      </c>
      <c r="L17" s="198">
        <v>254</v>
      </c>
      <c r="M17" s="202"/>
      <c r="N17" s="199" t="s">
        <v>148</v>
      </c>
      <c r="O17" s="203"/>
      <c r="P17" s="194" t="s">
        <v>106</v>
      </c>
      <c r="Q17" s="202"/>
      <c r="R17" s="198">
        <v>2189202.4457264249</v>
      </c>
      <c r="S17" s="198">
        <v>2228208.2799487212</v>
      </c>
      <c r="T17" s="198">
        <v>2233084.0092265084</v>
      </c>
      <c r="U17" s="198">
        <f t="shared" si="3"/>
        <v>6650494.7349016545</v>
      </c>
      <c r="X17" s="433"/>
    </row>
    <row r="18" spans="1:24" s="192" customFormat="1" x14ac:dyDescent="0.2">
      <c r="A18" s="194" t="s">
        <v>106</v>
      </c>
      <c r="B18" s="195" t="s">
        <v>149</v>
      </c>
      <c r="C18" s="201"/>
      <c r="D18" s="197" t="s">
        <v>143</v>
      </c>
      <c r="E18" s="201"/>
      <c r="F18" s="198">
        <f t="shared" si="2"/>
        <v>10775.977568734077</v>
      </c>
      <c r="G18" s="198">
        <f t="shared" si="2"/>
        <v>10769.766630654116</v>
      </c>
      <c r="H18" s="198">
        <f t="shared" si="2"/>
        <v>10765.94823292402</v>
      </c>
      <c r="I18" s="202"/>
      <c r="J18" s="198">
        <v>1036</v>
      </c>
      <c r="K18" s="198">
        <v>1036</v>
      </c>
      <c r="L18" s="198">
        <v>1028</v>
      </c>
      <c r="M18" s="202"/>
      <c r="N18" s="199" t="s">
        <v>150</v>
      </c>
      <c r="O18" s="203"/>
      <c r="P18" s="194" t="s">
        <v>106</v>
      </c>
      <c r="Q18" s="202"/>
      <c r="R18" s="198">
        <v>11163912.761208504</v>
      </c>
      <c r="S18" s="198">
        <v>11157478.229357664</v>
      </c>
      <c r="T18" s="198">
        <v>11067394.783445893</v>
      </c>
      <c r="U18" s="198">
        <f t="shared" si="3"/>
        <v>33388785.774012059</v>
      </c>
      <c r="X18" s="433"/>
    </row>
    <row r="19" spans="1:24" s="192" customFormat="1" x14ac:dyDescent="0.2">
      <c r="A19" s="194" t="s">
        <v>106</v>
      </c>
      <c r="B19" s="195" t="s">
        <v>151</v>
      </c>
      <c r="C19" s="201"/>
      <c r="D19" s="197" t="s">
        <v>143</v>
      </c>
      <c r="E19" s="201"/>
      <c r="F19" s="198">
        <f t="shared" si="2"/>
        <v>12795.593574154011</v>
      </c>
      <c r="G19" s="198">
        <f t="shared" si="2"/>
        <v>12813.423589070859</v>
      </c>
      <c r="H19" s="198">
        <f t="shared" si="2"/>
        <v>12796.038799474531</v>
      </c>
      <c r="I19" s="202"/>
      <c r="J19" s="198">
        <v>851</v>
      </c>
      <c r="K19" s="198">
        <v>847</v>
      </c>
      <c r="L19" s="198">
        <v>838</v>
      </c>
      <c r="M19" s="202"/>
      <c r="N19" s="199" t="s">
        <v>152</v>
      </c>
      <c r="O19" s="203"/>
      <c r="P19" s="194" t="s">
        <v>106</v>
      </c>
      <c r="Q19" s="202"/>
      <c r="R19" s="198">
        <v>10889050.131605063</v>
      </c>
      <c r="S19" s="198">
        <v>10852969.779943017</v>
      </c>
      <c r="T19" s="198">
        <v>10723080.513959657</v>
      </c>
      <c r="U19" s="198">
        <f t="shared" si="3"/>
        <v>32465100.425507735</v>
      </c>
      <c r="X19" s="433"/>
    </row>
    <row r="20" spans="1:24" s="192" customFormat="1" x14ac:dyDescent="0.2">
      <c r="A20" s="194" t="s">
        <v>106</v>
      </c>
      <c r="B20" s="195" t="s">
        <v>153</v>
      </c>
      <c r="C20" s="201"/>
      <c r="D20" s="197" t="s">
        <v>143</v>
      </c>
      <c r="E20" s="201"/>
      <c r="F20" s="198">
        <f t="shared" si="2"/>
        <v>15058.500604021308</v>
      </c>
      <c r="G20" s="198">
        <f t="shared" si="2"/>
        <v>15113.862738594917</v>
      </c>
      <c r="H20" s="198">
        <f t="shared" si="2"/>
        <v>15115.532594162099</v>
      </c>
      <c r="I20" s="202"/>
      <c r="J20" s="198">
        <v>438</v>
      </c>
      <c r="K20" s="198">
        <v>438</v>
      </c>
      <c r="L20" s="198">
        <v>431</v>
      </c>
      <c r="M20" s="202"/>
      <c r="N20" s="199" t="s">
        <v>154</v>
      </c>
      <c r="O20" s="203"/>
      <c r="P20" s="194" t="s">
        <v>106</v>
      </c>
      <c r="Q20" s="202"/>
      <c r="R20" s="198">
        <v>6595623.2645613328</v>
      </c>
      <c r="S20" s="198">
        <v>6619871.8795045735</v>
      </c>
      <c r="T20" s="198">
        <v>6514794.5480838651</v>
      </c>
      <c r="U20" s="198">
        <f t="shared" si="3"/>
        <v>19730289.69214977</v>
      </c>
      <c r="X20" s="433"/>
    </row>
    <row r="21" spans="1:24" s="192" customFormat="1" x14ac:dyDescent="0.2">
      <c r="A21" s="194" t="s">
        <v>106</v>
      </c>
      <c r="B21" s="195" t="s">
        <v>155</v>
      </c>
      <c r="C21" s="201"/>
      <c r="D21" s="197" t="s">
        <v>143</v>
      </c>
      <c r="E21" s="201"/>
      <c r="F21" s="198">
        <f t="shared" si="2"/>
        <v>17666.67989472553</v>
      </c>
      <c r="G21" s="198">
        <f t="shared" si="2"/>
        <v>17666.67989472553</v>
      </c>
      <c r="H21" s="198">
        <f t="shared" si="2"/>
        <v>17663.368317538887</v>
      </c>
      <c r="I21" s="202"/>
      <c r="J21" s="198">
        <v>585</v>
      </c>
      <c r="K21" s="198">
        <v>585</v>
      </c>
      <c r="L21" s="198">
        <v>574</v>
      </c>
      <c r="M21" s="202"/>
      <c r="N21" s="199" t="s">
        <v>156</v>
      </c>
      <c r="O21" s="203"/>
      <c r="P21" s="194" t="s">
        <v>106</v>
      </c>
      <c r="Q21" s="202"/>
      <c r="R21" s="198">
        <v>10335007.738414435</v>
      </c>
      <c r="S21" s="198">
        <v>10335007.738414435</v>
      </c>
      <c r="T21" s="198">
        <v>10138773.41426732</v>
      </c>
      <c r="U21" s="198">
        <f t="shared" si="3"/>
        <v>30808788.89109619</v>
      </c>
      <c r="X21" s="433"/>
    </row>
    <row r="22" spans="1:24" s="192" customFormat="1" x14ac:dyDescent="0.2">
      <c r="A22" s="194" t="s">
        <v>106</v>
      </c>
      <c r="B22" s="195" t="s">
        <v>157</v>
      </c>
      <c r="C22" s="201"/>
      <c r="D22" s="197" t="s">
        <v>143</v>
      </c>
      <c r="E22" s="201"/>
      <c r="F22" s="198">
        <f t="shared" si="2"/>
        <v>21875.096145101743</v>
      </c>
      <c r="G22" s="198">
        <f t="shared" si="2"/>
        <v>21871.177141170188</v>
      </c>
      <c r="H22" s="198">
        <f t="shared" si="2"/>
        <v>21869.459221638546</v>
      </c>
      <c r="I22" s="202"/>
      <c r="J22" s="198">
        <v>448</v>
      </c>
      <c r="K22" s="198">
        <v>441</v>
      </c>
      <c r="L22" s="198">
        <v>438</v>
      </c>
      <c r="M22" s="202"/>
      <c r="N22" s="199" t="s">
        <v>158</v>
      </c>
      <c r="O22" s="203"/>
      <c r="P22" s="194" t="s">
        <v>106</v>
      </c>
      <c r="Q22" s="202"/>
      <c r="R22" s="198">
        <v>9800043.0730055813</v>
      </c>
      <c r="S22" s="198">
        <v>9645189.1192560531</v>
      </c>
      <c r="T22" s="198">
        <v>9578823.1390776839</v>
      </c>
      <c r="U22" s="198">
        <f t="shared" si="3"/>
        <v>29024055.331339322</v>
      </c>
      <c r="X22" s="433"/>
    </row>
    <row r="23" spans="1:24" s="192" customFormat="1" x14ac:dyDescent="0.2">
      <c r="A23" s="194" t="s">
        <v>106</v>
      </c>
      <c r="B23" s="195" t="s">
        <v>159</v>
      </c>
      <c r="C23" s="201"/>
      <c r="D23" s="197" t="s">
        <v>143</v>
      </c>
      <c r="E23" s="201"/>
      <c r="F23" s="198">
        <f t="shared" si="2"/>
        <v>25746.805193556658</v>
      </c>
      <c r="G23" s="198">
        <f t="shared" si="2"/>
        <v>25744.594825843738</v>
      </c>
      <c r="H23" s="198">
        <f t="shared" si="2"/>
        <v>25743.69576543424</v>
      </c>
      <c r="I23" s="202"/>
      <c r="J23" s="198">
        <v>422</v>
      </c>
      <c r="K23" s="198">
        <v>417</v>
      </c>
      <c r="L23" s="198">
        <v>415</v>
      </c>
      <c r="M23" s="202"/>
      <c r="N23" s="199" t="s">
        <v>160</v>
      </c>
      <c r="O23" s="203"/>
      <c r="P23" s="194" t="s">
        <v>106</v>
      </c>
      <c r="Q23" s="202"/>
      <c r="R23" s="198">
        <v>10865151.79168091</v>
      </c>
      <c r="S23" s="198">
        <v>10735496.042376839</v>
      </c>
      <c r="T23" s="198">
        <v>10683633.74265521</v>
      </c>
      <c r="U23" s="198">
        <f t="shared" si="3"/>
        <v>32284281.576712959</v>
      </c>
      <c r="X23" s="433"/>
    </row>
    <row r="24" spans="1:24" s="192" customFormat="1" x14ac:dyDescent="0.2">
      <c r="A24" s="194" t="s">
        <v>106</v>
      </c>
      <c r="B24" s="195" t="s">
        <v>142</v>
      </c>
      <c r="C24" s="201"/>
      <c r="D24" s="197" t="s">
        <v>143</v>
      </c>
      <c r="E24" s="201"/>
      <c r="F24" s="198">
        <f t="shared" si="2"/>
        <v>7279.9612157611582</v>
      </c>
      <c r="G24" s="198">
        <f t="shared" si="2"/>
        <v>7279.9612157611582</v>
      </c>
      <c r="H24" s="198">
        <f t="shared" si="2"/>
        <v>7279.9612157611582</v>
      </c>
      <c r="I24" s="202"/>
      <c r="J24" s="198">
        <v>1</v>
      </c>
      <c r="K24" s="198">
        <v>1</v>
      </c>
      <c r="L24" s="198">
        <v>1</v>
      </c>
      <c r="M24" s="202"/>
      <c r="N24" s="199" t="s">
        <v>161</v>
      </c>
      <c r="O24" s="203"/>
      <c r="P24" s="194" t="s">
        <v>106</v>
      </c>
      <c r="Q24" s="202"/>
      <c r="R24" s="198">
        <v>7279.9612157611582</v>
      </c>
      <c r="S24" s="198">
        <v>7279.9612157611582</v>
      </c>
      <c r="T24" s="198">
        <v>7279.9612157611582</v>
      </c>
      <c r="U24" s="198">
        <f t="shared" si="3"/>
        <v>21839.883647283474</v>
      </c>
      <c r="X24" s="433"/>
    </row>
    <row r="25" spans="1:24" s="192" customFormat="1" x14ac:dyDescent="0.2">
      <c r="A25" s="194" t="s">
        <v>106</v>
      </c>
      <c r="B25" s="195" t="s">
        <v>145</v>
      </c>
      <c r="C25" s="201"/>
      <c r="D25" s="197" t="s">
        <v>143</v>
      </c>
      <c r="E25" s="201"/>
      <c r="F25" s="198">
        <f t="shared" si="2"/>
        <v>8496.1376784436288</v>
      </c>
      <c r="G25" s="198">
        <f t="shared" si="2"/>
        <v>8496.1376784436288</v>
      </c>
      <c r="H25" s="198">
        <f t="shared" si="2"/>
        <v>8496.1376784436288</v>
      </c>
      <c r="I25" s="202"/>
      <c r="J25" s="198">
        <v>4</v>
      </c>
      <c r="K25" s="198">
        <v>4</v>
      </c>
      <c r="L25" s="198">
        <v>4</v>
      </c>
      <c r="M25" s="202"/>
      <c r="N25" s="199" t="s">
        <v>162</v>
      </c>
      <c r="O25" s="203"/>
      <c r="P25" s="194" t="s">
        <v>106</v>
      </c>
      <c r="Q25" s="202"/>
      <c r="R25" s="198">
        <v>33984.550713774515</v>
      </c>
      <c r="S25" s="198">
        <v>33984.550713774515</v>
      </c>
      <c r="T25" s="198">
        <v>33984.550713774515</v>
      </c>
      <c r="U25" s="198">
        <f t="shared" si="3"/>
        <v>101953.65214132355</v>
      </c>
      <c r="X25" s="433"/>
    </row>
    <row r="26" spans="1:24" s="192" customFormat="1" x14ac:dyDescent="0.2">
      <c r="A26" s="194" t="s">
        <v>106</v>
      </c>
      <c r="B26" s="195" t="s">
        <v>147</v>
      </c>
      <c r="C26" s="201"/>
      <c r="D26" s="197" t="s">
        <v>143</v>
      </c>
      <c r="E26" s="201"/>
      <c r="F26" s="198">
        <f t="shared" si="2"/>
        <v>9751.4585555742633</v>
      </c>
      <c r="G26" s="198">
        <f t="shared" si="2"/>
        <v>9751.4585555742651</v>
      </c>
      <c r="H26" s="198">
        <f t="shared" si="2"/>
        <v>9751.4585555742651</v>
      </c>
      <c r="I26" s="202"/>
      <c r="J26" s="198">
        <v>21</v>
      </c>
      <c r="K26" s="198">
        <v>23</v>
      </c>
      <c r="L26" s="198">
        <v>23</v>
      </c>
      <c r="M26" s="202"/>
      <c r="N26" s="199" t="s">
        <v>163</v>
      </c>
      <c r="O26" s="203"/>
      <c r="P26" s="194" t="s">
        <v>106</v>
      </c>
      <c r="Q26" s="202"/>
      <c r="R26" s="198">
        <v>204780.62966705955</v>
      </c>
      <c r="S26" s="198">
        <v>224283.54677820808</v>
      </c>
      <c r="T26" s="198">
        <v>224283.54677820808</v>
      </c>
      <c r="U26" s="198">
        <f t="shared" si="3"/>
        <v>653347.72322347574</v>
      </c>
      <c r="X26" s="433"/>
    </row>
    <row r="27" spans="1:24" s="192" customFormat="1" x14ac:dyDescent="0.2">
      <c r="A27" s="194" t="s">
        <v>106</v>
      </c>
      <c r="B27" s="195" t="s">
        <v>149</v>
      </c>
      <c r="C27" s="201"/>
      <c r="D27" s="197" t="s">
        <v>143</v>
      </c>
      <c r="E27" s="201"/>
      <c r="F27" s="198">
        <f t="shared" si="2"/>
        <v>12614.230757093368</v>
      </c>
      <c r="G27" s="198">
        <f t="shared" si="2"/>
        <v>12562.657423069659</v>
      </c>
      <c r="H27" s="198">
        <f t="shared" si="2"/>
        <v>12559.711208852241</v>
      </c>
      <c r="I27" s="202"/>
      <c r="J27" s="198">
        <v>101</v>
      </c>
      <c r="K27" s="198">
        <v>105</v>
      </c>
      <c r="L27" s="198">
        <v>104</v>
      </c>
      <c r="M27" s="202"/>
      <c r="N27" s="199" t="s">
        <v>164</v>
      </c>
      <c r="O27" s="203"/>
      <c r="P27" s="194" t="s">
        <v>106</v>
      </c>
      <c r="Q27" s="202"/>
      <c r="R27" s="198">
        <v>1274037.3064664302</v>
      </c>
      <c r="S27" s="198">
        <v>1319079.0294223141</v>
      </c>
      <c r="T27" s="198">
        <v>1306209.965720633</v>
      </c>
      <c r="U27" s="198">
        <f t="shared" si="3"/>
        <v>3899326.3016093774</v>
      </c>
      <c r="X27" s="433"/>
    </row>
    <row r="28" spans="1:24" s="192" customFormat="1" x14ac:dyDescent="0.2">
      <c r="A28" s="194" t="s">
        <v>106</v>
      </c>
      <c r="B28" s="195" t="s">
        <v>151</v>
      </c>
      <c r="C28" s="201"/>
      <c r="D28" s="197" t="s">
        <v>143</v>
      </c>
      <c r="E28" s="201"/>
      <c r="F28" s="198">
        <f t="shared" si="2"/>
        <v>14368.841802253002</v>
      </c>
      <c r="G28" s="198">
        <f t="shared" si="2"/>
        <v>14372.99254733923</v>
      </c>
      <c r="H28" s="198">
        <f t="shared" si="2"/>
        <v>14372.006745381252</v>
      </c>
      <c r="I28" s="202"/>
      <c r="J28" s="198">
        <v>114</v>
      </c>
      <c r="K28" s="198">
        <v>122</v>
      </c>
      <c r="L28" s="198">
        <v>120</v>
      </c>
      <c r="M28" s="202"/>
      <c r="N28" s="199" t="s">
        <v>165</v>
      </c>
      <c r="O28" s="203"/>
      <c r="P28" s="194" t="s">
        <v>106</v>
      </c>
      <c r="Q28" s="202"/>
      <c r="R28" s="198">
        <v>1638047.9654568422</v>
      </c>
      <c r="S28" s="198">
        <v>1753505.0907753862</v>
      </c>
      <c r="T28" s="198">
        <v>1724640.8094457502</v>
      </c>
      <c r="U28" s="198">
        <f t="shared" si="3"/>
        <v>5116193.8656779788</v>
      </c>
      <c r="X28" s="433"/>
    </row>
    <row r="29" spans="1:24" s="192" customFormat="1" x14ac:dyDescent="0.2">
      <c r="A29" s="194" t="s">
        <v>106</v>
      </c>
      <c r="B29" s="195" t="s">
        <v>153</v>
      </c>
      <c r="C29" s="201"/>
      <c r="D29" s="197" t="s">
        <v>143</v>
      </c>
      <c r="E29" s="201"/>
      <c r="F29" s="198">
        <f t="shared" si="2"/>
        <v>16103.56735974145</v>
      </c>
      <c r="G29" s="198">
        <f t="shared" si="2"/>
        <v>16107.171761814032</v>
      </c>
      <c r="H29" s="198">
        <f t="shared" si="2"/>
        <v>16107.171761814032</v>
      </c>
      <c r="I29" s="202"/>
      <c r="J29" s="202">
        <v>130</v>
      </c>
      <c r="K29" s="198">
        <v>138</v>
      </c>
      <c r="L29" s="202">
        <v>138</v>
      </c>
      <c r="M29" s="202"/>
      <c r="N29" s="199" t="s">
        <v>166</v>
      </c>
      <c r="O29" s="203"/>
      <c r="P29" s="194" t="s">
        <v>106</v>
      </c>
      <c r="Q29" s="202"/>
      <c r="R29" s="198">
        <v>2093463.7567663884</v>
      </c>
      <c r="S29" s="198">
        <v>2222789.7031303365</v>
      </c>
      <c r="T29" s="198">
        <v>2222789.7031303365</v>
      </c>
      <c r="U29" s="198">
        <f t="shared" si="3"/>
        <v>6539043.1630270611</v>
      </c>
      <c r="X29" s="433"/>
    </row>
    <row r="30" spans="1:24" s="192" customFormat="1" x14ac:dyDescent="0.2">
      <c r="A30" s="194" t="s">
        <v>106</v>
      </c>
      <c r="B30" s="195" t="s">
        <v>155</v>
      </c>
      <c r="C30" s="201"/>
      <c r="D30" s="197" t="s">
        <v>143</v>
      </c>
      <c r="E30" s="201"/>
      <c r="F30" s="198">
        <f t="shared" si="2"/>
        <v>18533.24172500486</v>
      </c>
      <c r="G30" s="198">
        <f t="shared" si="2"/>
        <v>18612.073856006533</v>
      </c>
      <c r="H30" s="198">
        <f t="shared" si="2"/>
        <v>18537.655452493538</v>
      </c>
      <c r="I30" s="202"/>
      <c r="J30" s="202">
        <v>240</v>
      </c>
      <c r="K30" s="198">
        <v>243</v>
      </c>
      <c r="L30" s="202">
        <v>247</v>
      </c>
      <c r="M30" s="202"/>
      <c r="N30" s="199" t="s">
        <v>167</v>
      </c>
      <c r="O30" s="203"/>
      <c r="P30" s="194" t="s">
        <v>106</v>
      </c>
      <c r="Q30" s="202"/>
      <c r="R30" s="198">
        <v>4447978.0140011664</v>
      </c>
      <c r="S30" s="198">
        <v>4522733.9470095877</v>
      </c>
      <c r="T30" s="198">
        <v>4578800.8967659036</v>
      </c>
      <c r="U30" s="198">
        <f t="shared" si="3"/>
        <v>13549512.857776657</v>
      </c>
      <c r="X30" s="433"/>
    </row>
    <row r="31" spans="1:24" s="192" customFormat="1" x14ac:dyDescent="0.2">
      <c r="A31" s="194" t="s">
        <v>106</v>
      </c>
      <c r="B31" s="195" t="s">
        <v>157</v>
      </c>
      <c r="C31" s="201"/>
      <c r="D31" s="197" t="s">
        <v>143</v>
      </c>
      <c r="E31" s="201"/>
      <c r="F31" s="198">
        <f t="shared" si="2"/>
        <v>22029.432750978322</v>
      </c>
      <c r="G31" s="198">
        <f t="shared" si="2"/>
        <v>22028.256132650222</v>
      </c>
      <c r="H31" s="198">
        <f t="shared" si="2"/>
        <v>22029.043840718612</v>
      </c>
      <c r="I31" s="202"/>
      <c r="J31" s="202">
        <v>239</v>
      </c>
      <c r="K31" s="198">
        <v>236</v>
      </c>
      <c r="L31" s="202">
        <v>238</v>
      </c>
      <c r="M31" s="202"/>
      <c r="N31" s="199" t="s">
        <v>168</v>
      </c>
      <c r="O31" s="203"/>
      <c r="P31" s="194" t="s">
        <v>106</v>
      </c>
      <c r="Q31" s="202"/>
      <c r="R31" s="198">
        <v>5265034.4274838185</v>
      </c>
      <c r="S31" s="198">
        <v>5198668.4473054521</v>
      </c>
      <c r="T31" s="198">
        <v>5242912.4340910297</v>
      </c>
      <c r="U31" s="198">
        <f t="shared" si="3"/>
        <v>15706615.308880301</v>
      </c>
      <c r="X31" s="433"/>
    </row>
    <row r="32" spans="1:24" s="192" customFormat="1" x14ac:dyDescent="0.2">
      <c r="A32" s="194" t="s">
        <v>106</v>
      </c>
      <c r="B32" s="195" t="s">
        <v>159</v>
      </c>
      <c r="C32" s="201"/>
      <c r="D32" s="197" t="s">
        <v>143</v>
      </c>
      <c r="E32" s="201"/>
      <c r="F32" s="198">
        <f t="shared" si="2"/>
        <v>25807.499963657407</v>
      </c>
      <c r="G32" s="198">
        <f t="shared" si="2"/>
        <v>25824.87465646628</v>
      </c>
      <c r="H32" s="198">
        <f t="shared" si="2"/>
        <v>25824.583491522859</v>
      </c>
      <c r="I32" s="202"/>
      <c r="J32" s="202">
        <v>734</v>
      </c>
      <c r="K32" s="198">
        <v>732</v>
      </c>
      <c r="L32" s="202">
        <v>730</v>
      </c>
      <c r="M32" s="202"/>
      <c r="N32" s="199" t="s">
        <v>169</v>
      </c>
      <c r="O32" s="203"/>
      <c r="P32" s="194" t="s">
        <v>106</v>
      </c>
      <c r="Q32" s="202"/>
      <c r="R32" s="198">
        <v>18942704.973324537</v>
      </c>
      <c r="S32" s="198">
        <v>18903808.248533316</v>
      </c>
      <c r="T32" s="198">
        <v>18851945.948811688</v>
      </c>
      <c r="U32" s="198">
        <f t="shared" si="3"/>
        <v>56698459.170669541</v>
      </c>
      <c r="X32" s="433"/>
    </row>
    <row r="33" spans="1:24" s="192" customFormat="1" x14ac:dyDescent="0.2">
      <c r="A33" s="194" t="s">
        <v>106</v>
      </c>
      <c r="B33" s="195" t="s">
        <v>170</v>
      </c>
      <c r="C33" s="201"/>
      <c r="D33" s="197" t="s">
        <v>143</v>
      </c>
      <c r="E33" s="201"/>
      <c r="F33" s="198">
        <f t="shared" si="2"/>
        <v>6082.8320352047976</v>
      </c>
      <c r="G33" s="198">
        <f t="shared" si="2"/>
        <v>5950.5965561786088</v>
      </c>
      <c r="H33" s="198">
        <f t="shared" si="2"/>
        <v>5947.0545344189741</v>
      </c>
      <c r="I33" s="202"/>
      <c r="J33" s="202">
        <v>30</v>
      </c>
      <c r="K33" s="198">
        <v>23</v>
      </c>
      <c r="L33" s="202">
        <v>40</v>
      </c>
      <c r="M33" s="202"/>
      <c r="N33" s="199" t="s">
        <v>171</v>
      </c>
      <c r="O33" s="203"/>
      <c r="P33" s="194" t="s">
        <v>106</v>
      </c>
      <c r="Q33" s="202"/>
      <c r="R33" s="198">
        <v>182484.96105614392</v>
      </c>
      <c r="S33" s="198">
        <v>136863.72079210801</v>
      </c>
      <c r="T33" s="198">
        <v>237882.18137675896</v>
      </c>
      <c r="U33" s="198">
        <f t="shared" si="3"/>
        <v>557230.86322501092</v>
      </c>
      <c r="X33" s="433"/>
    </row>
    <row r="34" spans="1:24" s="192" customFormat="1" x14ac:dyDescent="0.2">
      <c r="A34" s="194" t="s">
        <v>106</v>
      </c>
      <c r="B34" s="195" t="s">
        <v>172</v>
      </c>
      <c r="C34" s="201"/>
      <c r="D34" s="197" t="s">
        <v>143</v>
      </c>
      <c r="E34" s="201"/>
      <c r="F34" s="198">
        <f t="shared" si="2"/>
        <v>6494.049422054376</v>
      </c>
      <c r="G34" s="198">
        <f t="shared" si="2"/>
        <v>6716.0647989507543</v>
      </c>
      <c r="H34" s="198">
        <f t="shared" si="2"/>
        <v>6670.2060347784682</v>
      </c>
      <c r="I34" s="202"/>
      <c r="J34" s="202">
        <v>141</v>
      </c>
      <c r="K34" s="198">
        <v>133</v>
      </c>
      <c r="L34" s="202">
        <v>144</v>
      </c>
      <c r="M34" s="202"/>
      <c r="N34" s="199" t="s">
        <v>173</v>
      </c>
      <c r="O34" s="203"/>
      <c r="P34" s="194" t="s">
        <v>106</v>
      </c>
      <c r="Q34" s="202"/>
      <c r="R34" s="198">
        <v>915660.96850966697</v>
      </c>
      <c r="S34" s="198">
        <v>893236.61826045031</v>
      </c>
      <c r="T34" s="198">
        <v>960509.66900809936</v>
      </c>
      <c r="U34" s="198">
        <f t="shared" si="3"/>
        <v>2769407.2557782168</v>
      </c>
      <c r="X34" s="433"/>
    </row>
    <row r="35" spans="1:24" s="192" customFormat="1" x14ac:dyDescent="0.2">
      <c r="A35" s="194" t="s">
        <v>106</v>
      </c>
      <c r="B35" s="195" t="s">
        <v>174</v>
      </c>
      <c r="C35" s="201"/>
      <c r="D35" s="197" t="s">
        <v>143</v>
      </c>
      <c r="E35" s="201"/>
      <c r="F35" s="198">
        <f t="shared" si="2"/>
        <v>7613.2000292503144</v>
      </c>
      <c r="G35" s="198">
        <f t="shared" si="2"/>
        <v>7627.4028832355225</v>
      </c>
      <c r="H35" s="198">
        <f t="shared" si="2"/>
        <v>7678.514345855142</v>
      </c>
      <c r="I35" s="202"/>
      <c r="J35" s="202">
        <v>209</v>
      </c>
      <c r="K35" s="198">
        <v>217</v>
      </c>
      <c r="L35" s="202">
        <v>215</v>
      </c>
      <c r="M35" s="202"/>
      <c r="N35" s="199" t="s">
        <v>175</v>
      </c>
      <c r="O35" s="203"/>
      <c r="P35" s="194" t="s">
        <v>106</v>
      </c>
      <c r="Q35" s="202"/>
      <c r="R35" s="198">
        <v>1591158.8061133157</v>
      </c>
      <c r="S35" s="198">
        <v>1655146.4256621085</v>
      </c>
      <c r="T35" s="198">
        <v>1650880.5843588556</v>
      </c>
      <c r="U35" s="198">
        <f t="shared" si="3"/>
        <v>4897185.8161342796</v>
      </c>
      <c r="X35" s="433"/>
    </row>
    <row r="36" spans="1:24" s="192" customFormat="1" x14ac:dyDescent="0.2">
      <c r="A36" s="194" t="s">
        <v>106</v>
      </c>
      <c r="B36" s="195" t="s">
        <v>176</v>
      </c>
      <c r="C36" s="201"/>
      <c r="D36" s="197" t="s">
        <v>143</v>
      </c>
      <c r="E36" s="201"/>
      <c r="F36" s="198">
        <f t="shared" si="2"/>
        <v>9494.9330382198059</v>
      </c>
      <c r="G36" s="198">
        <f t="shared" si="2"/>
        <v>9540.1696324165096</v>
      </c>
      <c r="H36" s="198">
        <f t="shared" si="2"/>
        <v>9430.4043670862739</v>
      </c>
      <c r="I36" s="202"/>
      <c r="J36" s="202">
        <v>297</v>
      </c>
      <c r="K36" s="198">
        <v>291</v>
      </c>
      <c r="L36" s="202">
        <v>306</v>
      </c>
      <c r="M36" s="202"/>
      <c r="N36" s="199" t="s">
        <v>177</v>
      </c>
      <c r="O36" s="203"/>
      <c r="P36" s="194" t="s">
        <v>106</v>
      </c>
      <c r="Q36" s="202"/>
      <c r="R36" s="198">
        <v>2819995.1123512825</v>
      </c>
      <c r="S36" s="198">
        <v>2776189.3630332043</v>
      </c>
      <c r="T36" s="198">
        <v>2885703.7363283997</v>
      </c>
      <c r="U36" s="198">
        <f t="shared" si="3"/>
        <v>8481888.2117128856</v>
      </c>
      <c r="X36" s="433"/>
    </row>
    <row r="37" spans="1:24" s="192" customFormat="1" x14ac:dyDescent="0.2">
      <c r="A37" s="194" t="s">
        <v>106</v>
      </c>
      <c r="B37" s="195" t="s">
        <v>178</v>
      </c>
      <c r="C37" s="201"/>
      <c r="D37" s="197" t="s">
        <v>143</v>
      </c>
      <c r="E37" s="201"/>
      <c r="F37" s="198">
        <f t="shared" si="2"/>
        <v>10450.276148353316</v>
      </c>
      <c r="G37" s="198">
        <f t="shared" si="2"/>
        <v>10410.557288353415</v>
      </c>
      <c r="H37" s="198">
        <f t="shared" si="2"/>
        <v>10436.518777850557</v>
      </c>
      <c r="I37" s="202"/>
      <c r="J37" s="202">
        <v>234</v>
      </c>
      <c r="K37" s="198">
        <v>232</v>
      </c>
      <c r="L37" s="202">
        <v>232</v>
      </c>
      <c r="M37" s="202"/>
      <c r="N37" s="199" t="s">
        <v>179</v>
      </c>
      <c r="O37" s="203"/>
      <c r="P37" s="194" t="s">
        <v>106</v>
      </c>
      <c r="Q37" s="202"/>
      <c r="R37" s="198">
        <v>2445364.6187146758</v>
      </c>
      <c r="S37" s="198">
        <v>2415249.2908979924</v>
      </c>
      <c r="T37" s="198">
        <v>2421272.3564613294</v>
      </c>
      <c r="U37" s="198">
        <f t="shared" si="3"/>
        <v>7281886.2660739981</v>
      </c>
      <c r="X37" s="433"/>
    </row>
    <row r="38" spans="1:24" s="192" customFormat="1" x14ac:dyDescent="0.2">
      <c r="A38" s="194" t="s">
        <v>106</v>
      </c>
      <c r="B38" s="195" t="s">
        <v>180</v>
      </c>
      <c r="C38" s="201"/>
      <c r="D38" s="197" t="s">
        <v>143</v>
      </c>
      <c r="E38" s="201"/>
      <c r="F38" s="198">
        <f t="shared" si="2"/>
        <v>11457.682762074632</v>
      </c>
      <c r="G38" s="198">
        <f t="shared" si="2"/>
        <v>11393.903170941872</v>
      </c>
      <c r="H38" s="198">
        <f t="shared" si="2"/>
        <v>11393.903170941872</v>
      </c>
      <c r="I38" s="202"/>
      <c r="J38" s="202">
        <v>133</v>
      </c>
      <c r="K38" s="198">
        <v>132</v>
      </c>
      <c r="L38" s="202">
        <v>132</v>
      </c>
      <c r="M38" s="202"/>
      <c r="N38" s="199" t="s">
        <v>181</v>
      </c>
      <c r="O38" s="203"/>
      <c r="P38" s="194" t="s">
        <v>106</v>
      </c>
      <c r="Q38" s="202"/>
      <c r="R38" s="198">
        <v>1523871.8073559259</v>
      </c>
      <c r="S38" s="198">
        <v>1503995.2185643271</v>
      </c>
      <c r="T38" s="198">
        <v>1503995.2185643271</v>
      </c>
      <c r="U38" s="198">
        <f t="shared" si="3"/>
        <v>4531862.2444845801</v>
      </c>
      <c r="X38" s="433"/>
    </row>
    <row r="39" spans="1:24" s="192" customFormat="1" x14ac:dyDescent="0.2">
      <c r="A39" s="194" t="s">
        <v>106</v>
      </c>
      <c r="B39" s="195" t="s">
        <v>182</v>
      </c>
      <c r="C39" s="201"/>
      <c r="D39" s="197" t="s">
        <v>143</v>
      </c>
      <c r="E39" s="201"/>
      <c r="F39" s="198">
        <f t="shared" si="2"/>
        <v>13017.437675695868</v>
      </c>
      <c r="G39" s="198">
        <f t="shared" si="2"/>
        <v>13058.765098364081</v>
      </c>
      <c r="H39" s="198">
        <f t="shared" si="2"/>
        <v>12930.73798955659</v>
      </c>
      <c r="I39" s="202"/>
      <c r="J39" s="202">
        <v>103</v>
      </c>
      <c r="K39" s="198">
        <v>101</v>
      </c>
      <c r="L39" s="202">
        <v>102</v>
      </c>
      <c r="M39" s="202"/>
      <c r="N39" s="199" t="s">
        <v>183</v>
      </c>
      <c r="O39" s="203"/>
      <c r="P39" s="194" t="s">
        <v>106</v>
      </c>
      <c r="Q39" s="202"/>
      <c r="R39" s="198">
        <v>1340796.0805966745</v>
      </c>
      <c r="S39" s="198">
        <v>1318935.2749347722</v>
      </c>
      <c r="T39" s="198">
        <v>1318935.2749347722</v>
      </c>
      <c r="U39" s="198">
        <f t="shared" si="3"/>
        <v>3978666.630466219</v>
      </c>
      <c r="X39" s="433"/>
    </row>
    <row r="40" spans="1:24" s="192" customFormat="1" x14ac:dyDescent="0.2">
      <c r="A40" s="194" t="s">
        <v>106</v>
      </c>
      <c r="B40" s="195" t="s">
        <v>184</v>
      </c>
      <c r="C40" s="201"/>
      <c r="D40" s="197" t="s">
        <v>143</v>
      </c>
      <c r="E40" s="201"/>
      <c r="F40" s="198">
        <f t="shared" si="2"/>
        <v>14193.132723622353</v>
      </c>
      <c r="G40" s="198">
        <f t="shared" si="2"/>
        <v>14165.138378999825</v>
      </c>
      <c r="H40" s="198">
        <f t="shared" si="2"/>
        <v>14193.132723622353</v>
      </c>
      <c r="I40" s="202"/>
      <c r="J40" s="202">
        <v>66</v>
      </c>
      <c r="K40" s="198">
        <v>65</v>
      </c>
      <c r="L40" s="202">
        <v>66</v>
      </c>
      <c r="M40" s="202"/>
      <c r="N40" s="199" t="s">
        <v>185</v>
      </c>
      <c r="O40" s="203"/>
      <c r="P40" s="194" t="s">
        <v>106</v>
      </c>
      <c r="Q40" s="202"/>
      <c r="R40" s="198">
        <v>936746.75975907536</v>
      </c>
      <c r="S40" s="198">
        <v>920733.9946349886</v>
      </c>
      <c r="T40" s="198">
        <v>936746.75975907536</v>
      </c>
      <c r="U40" s="198">
        <f t="shared" si="3"/>
        <v>2794227.5141531392</v>
      </c>
      <c r="X40" s="433"/>
    </row>
    <row r="41" spans="1:24" s="192" customFormat="1" x14ac:dyDescent="0.2">
      <c r="A41" s="194" t="s">
        <v>106</v>
      </c>
      <c r="B41" s="195" t="s">
        <v>186</v>
      </c>
      <c r="C41" s="201"/>
      <c r="D41" s="197" t="s">
        <v>143</v>
      </c>
      <c r="E41" s="201"/>
      <c r="F41" s="198">
        <f t="shared" si="2"/>
        <v>17001.266696855677</v>
      </c>
      <c r="G41" s="198">
        <f t="shared" si="2"/>
        <v>17001.266696855677</v>
      </c>
      <c r="H41" s="198">
        <f t="shared" si="2"/>
        <v>16853.429595143891</v>
      </c>
      <c r="I41" s="202"/>
      <c r="J41" s="202">
        <v>122</v>
      </c>
      <c r="K41" s="198">
        <v>122</v>
      </c>
      <c r="L41" s="202">
        <v>122</v>
      </c>
      <c r="M41" s="202"/>
      <c r="N41" s="199" t="s">
        <v>187</v>
      </c>
      <c r="O41" s="203"/>
      <c r="P41" s="194" t="s">
        <v>106</v>
      </c>
      <c r="Q41" s="202"/>
      <c r="R41" s="198">
        <v>2074154.5370163927</v>
      </c>
      <c r="S41" s="198">
        <v>2074154.5370163927</v>
      </c>
      <c r="T41" s="198">
        <v>2056118.4106075545</v>
      </c>
      <c r="U41" s="198">
        <f t="shared" si="3"/>
        <v>6204427.4846403394</v>
      </c>
      <c r="X41" s="433"/>
    </row>
    <row r="42" spans="1:24" s="192" customFormat="1" x14ac:dyDescent="0.2">
      <c r="A42" s="437" t="s">
        <v>188</v>
      </c>
      <c r="B42" s="437"/>
      <c r="C42" s="437"/>
      <c r="D42" s="437"/>
      <c r="E42" s="201"/>
      <c r="F42" s="172"/>
      <c r="G42" s="172"/>
      <c r="H42" s="172"/>
      <c r="I42" s="202"/>
      <c r="J42" s="173">
        <f>SUM(J15:J41)</f>
        <v>7090</v>
      </c>
      <c r="K42" s="173">
        <f>SUM(K15:K41)</f>
        <v>7081</v>
      </c>
      <c r="L42" s="173">
        <f>SUM(L15:L41)</f>
        <v>7087</v>
      </c>
      <c r="M42" s="202"/>
      <c r="N42" s="168"/>
      <c r="O42" s="203"/>
      <c r="P42" s="194"/>
      <c r="Q42" s="202"/>
      <c r="R42" s="174">
        <f>SUM(R15:R41)</f>
        <v>110687254.46072344</v>
      </c>
      <c r="S42" s="174">
        <f t="shared" ref="S42:T42" si="4">SUM(S15:S41)</f>
        <v>110573856.01664983</v>
      </c>
      <c r="T42" s="174">
        <f t="shared" si="4"/>
        <v>110245930.65861522</v>
      </c>
      <c r="U42" s="174">
        <f>SUM(U15:U41)</f>
        <v>331507041.13598847</v>
      </c>
      <c r="X42" s="433"/>
    </row>
    <row r="43" spans="1:24" s="192" customFormat="1" x14ac:dyDescent="0.2">
      <c r="A43" s="175" t="s">
        <v>189</v>
      </c>
      <c r="B43" s="168"/>
      <c r="C43" s="176"/>
      <c r="D43" s="176"/>
      <c r="E43" s="201"/>
      <c r="F43" s="168"/>
      <c r="G43" s="168"/>
      <c r="H43" s="168"/>
      <c r="I43" s="202"/>
      <c r="J43" s="177"/>
      <c r="K43" s="177"/>
      <c r="L43" s="177"/>
      <c r="M43" s="202"/>
      <c r="N43" s="168"/>
      <c r="O43" s="203"/>
      <c r="P43" s="194"/>
      <c r="Q43" s="202"/>
      <c r="R43" s="171">
        <f>+R14+R42</f>
        <v>152694217.09304771</v>
      </c>
      <c r="S43" s="171">
        <f t="shared" ref="S43:T43" si="5">+S14+S42</f>
        <v>150533561.2289837</v>
      </c>
      <c r="T43" s="171">
        <f t="shared" si="5"/>
        <v>152761495.40804413</v>
      </c>
      <c r="U43" s="171">
        <f>U14+U42</f>
        <v>455989273.73007554</v>
      </c>
      <c r="X43" s="433"/>
    </row>
    <row r="44" spans="1:24" s="192" customFormat="1" x14ac:dyDescent="0.2">
      <c r="A44" s="194" t="s">
        <v>106</v>
      </c>
      <c r="B44" s="195" t="s">
        <v>190</v>
      </c>
      <c r="C44" s="201"/>
      <c r="D44" s="197" t="s">
        <v>191</v>
      </c>
      <c r="E44" s="201"/>
      <c r="F44" s="198">
        <f t="shared" ref="F44:H80" si="6">R44/J44</f>
        <v>5532.7634474171828</v>
      </c>
      <c r="G44" s="198">
        <f t="shared" si="6"/>
        <v>5534.35349331219</v>
      </c>
      <c r="H44" s="198">
        <f t="shared" si="6"/>
        <v>5550.1459328400551</v>
      </c>
      <c r="I44" s="202"/>
      <c r="J44" s="202">
        <v>125</v>
      </c>
      <c r="K44" s="198">
        <v>135</v>
      </c>
      <c r="L44" s="202">
        <v>138</v>
      </c>
      <c r="M44" s="202"/>
      <c r="N44" s="199" t="s">
        <v>192</v>
      </c>
      <c r="O44" s="203"/>
      <c r="P44" s="194" t="s">
        <v>106</v>
      </c>
      <c r="Q44" s="202"/>
      <c r="R44" s="198">
        <v>691595.43092714786</v>
      </c>
      <c r="S44" s="198">
        <v>747137.72159714566</v>
      </c>
      <c r="T44" s="198">
        <v>765920.13873192761</v>
      </c>
      <c r="U44" s="198">
        <f t="shared" ref="U44:U107" si="7">R44+S44+T44</f>
        <v>2204653.291256221</v>
      </c>
      <c r="V44" s="204"/>
      <c r="X44" s="433"/>
    </row>
    <row r="45" spans="1:24" s="192" customFormat="1" x14ac:dyDescent="0.2">
      <c r="A45" s="194" t="s">
        <v>106</v>
      </c>
      <c r="B45" s="195" t="s">
        <v>193</v>
      </c>
      <c r="C45" s="201"/>
      <c r="D45" s="197" t="s">
        <v>191</v>
      </c>
      <c r="E45" s="201"/>
      <c r="F45" s="198">
        <f t="shared" si="6"/>
        <v>7817.43972982986</v>
      </c>
      <c r="G45" s="198">
        <f t="shared" si="6"/>
        <v>7860.759910224122</v>
      </c>
      <c r="H45" s="198">
        <f t="shared" si="6"/>
        <v>7856.6515577884984</v>
      </c>
      <c r="I45" s="202"/>
      <c r="J45" s="202">
        <v>191</v>
      </c>
      <c r="K45" s="198">
        <v>188</v>
      </c>
      <c r="L45" s="202">
        <v>186</v>
      </c>
      <c r="M45" s="202"/>
      <c r="N45" s="199" t="s">
        <v>194</v>
      </c>
      <c r="O45" s="203"/>
      <c r="P45" s="194" t="s">
        <v>106</v>
      </c>
      <c r="Q45" s="202"/>
      <c r="R45" s="198">
        <v>1493130.9883975033</v>
      </c>
      <c r="S45" s="198">
        <v>1477822.8631221349</v>
      </c>
      <c r="T45" s="198">
        <v>1461337.1897486607</v>
      </c>
      <c r="U45" s="198">
        <f t="shared" si="7"/>
        <v>4432291.0412682984</v>
      </c>
      <c r="X45" s="433"/>
    </row>
    <row r="46" spans="1:24" s="192" customFormat="1" x14ac:dyDescent="0.2">
      <c r="A46" s="194" t="s">
        <v>106</v>
      </c>
      <c r="B46" s="195" t="s">
        <v>195</v>
      </c>
      <c r="C46" s="201"/>
      <c r="D46" s="197" t="s">
        <v>191</v>
      </c>
      <c r="E46" s="201"/>
      <c r="F46" s="198">
        <f t="shared" si="6"/>
        <v>4187.721122795534</v>
      </c>
      <c r="G46" s="198">
        <f t="shared" si="6"/>
        <v>4171.2657212739105</v>
      </c>
      <c r="H46" s="198">
        <f t="shared" si="6"/>
        <v>4140.3686591261394</v>
      </c>
      <c r="I46" s="202"/>
      <c r="J46" s="202">
        <v>130</v>
      </c>
      <c r="K46" s="198">
        <v>119</v>
      </c>
      <c r="L46" s="202">
        <v>132</v>
      </c>
      <c r="M46" s="202"/>
      <c r="N46" s="199" t="s">
        <v>196</v>
      </c>
      <c r="O46" s="203"/>
      <c r="P46" s="194" t="s">
        <v>106</v>
      </c>
      <c r="Q46" s="202"/>
      <c r="R46" s="198">
        <v>544403.74596341944</v>
      </c>
      <c r="S46" s="198">
        <v>496380.62083159538</v>
      </c>
      <c r="T46" s="198">
        <v>546528.66300465039</v>
      </c>
      <c r="U46" s="198">
        <f t="shared" si="7"/>
        <v>1587313.0297996653</v>
      </c>
      <c r="X46" s="433"/>
    </row>
    <row r="47" spans="1:24" s="192" customFormat="1" x14ac:dyDescent="0.2">
      <c r="A47" s="194" t="s">
        <v>106</v>
      </c>
      <c r="B47" s="195" t="s">
        <v>197</v>
      </c>
      <c r="C47" s="201"/>
      <c r="D47" s="197" t="s">
        <v>191</v>
      </c>
      <c r="E47" s="201"/>
      <c r="F47" s="198">
        <f t="shared" si="6"/>
        <v>9408.7849669005482</v>
      </c>
      <c r="G47" s="198">
        <f t="shared" si="6"/>
        <v>9411.4689734522253</v>
      </c>
      <c r="H47" s="198">
        <f t="shared" si="6"/>
        <v>9393.759323080003</v>
      </c>
      <c r="I47" s="202"/>
      <c r="J47" s="202">
        <v>173</v>
      </c>
      <c r="K47" s="198">
        <v>171</v>
      </c>
      <c r="L47" s="202">
        <v>168</v>
      </c>
      <c r="M47" s="202"/>
      <c r="N47" s="199" t="s">
        <v>198</v>
      </c>
      <c r="O47" s="203"/>
      <c r="P47" s="194" t="s">
        <v>106</v>
      </c>
      <c r="Q47" s="202"/>
      <c r="R47" s="198">
        <v>1627719.7992737947</v>
      </c>
      <c r="S47" s="198">
        <v>1609361.1944603305</v>
      </c>
      <c r="T47" s="198">
        <v>1578151.5662774406</v>
      </c>
      <c r="U47" s="198">
        <f t="shared" si="7"/>
        <v>4815232.5600115657</v>
      </c>
      <c r="X47" s="433"/>
    </row>
    <row r="48" spans="1:24" s="192" customFormat="1" x14ac:dyDescent="0.2">
      <c r="A48" s="194" t="s">
        <v>106</v>
      </c>
      <c r="B48" s="195" t="s">
        <v>199</v>
      </c>
      <c r="C48" s="201"/>
      <c r="D48" s="197" t="s">
        <v>191</v>
      </c>
      <c r="E48" s="201"/>
      <c r="F48" s="198">
        <f t="shared" si="6"/>
        <v>11513.903506873798</v>
      </c>
      <c r="G48" s="198">
        <f t="shared" si="6"/>
        <v>11468.276816270376</v>
      </c>
      <c r="H48" s="198">
        <f t="shared" si="6"/>
        <v>11500.01797699527</v>
      </c>
      <c r="I48" s="202"/>
      <c r="J48" s="202">
        <v>263</v>
      </c>
      <c r="K48" s="198">
        <v>257</v>
      </c>
      <c r="L48" s="202">
        <v>255</v>
      </c>
      <c r="M48" s="202"/>
      <c r="N48" s="199" t="s">
        <v>200</v>
      </c>
      <c r="O48" s="203"/>
      <c r="P48" s="194" t="s">
        <v>106</v>
      </c>
      <c r="Q48" s="202"/>
      <c r="R48" s="198">
        <v>3028156.6223078086</v>
      </c>
      <c r="S48" s="198">
        <v>2947347.1417814866</v>
      </c>
      <c r="T48" s="198">
        <v>2932504.5841337941</v>
      </c>
      <c r="U48" s="198">
        <f t="shared" si="7"/>
        <v>8908008.3482230902</v>
      </c>
      <c r="X48" s="433"/>
    </row>
    <row r="49" spans="1:24" s="192" customFormat="1" x14ac:dyDescent="0.2">
      <c r="A49" s="194" t="s">
        <v>106</v>
      </c>
      <c r="B49" s="195" t="s">
        <v>201</v>
      </c>
      <c r="C49" s="201"/>
      <c r="D49" s="197" t="s">
        <v>191</v>
      </c>
      <c r="E49" s="201"/>
      <c r="F49" s="198">
        <f t="shared" si="6"/>
        <v>15198.863681628525</v>
      </c>
      <c r="G49" s="198">
        <f t="shared" si="6"/>
        <v>15145.164243027924</v>
      </c>
      <c r="H49" s="198">
        <f t="shared" si="6"/>
        <v>15133.661731455197</v>
      </c>
      <c r="I49" s="202"/>
      <c r="J49" s="202">
        <v>178</v>
      </c>
      <c r="K49" s="198">
        <v>171</v>
      </c>
      <c r="L49" s="202">
        <v>172</v>
      </c>
      <c r="M49" s="202"/>
      <c r="N49" s="199" t="s">
        <v>202</v>
      </c>
      <c r="O49" s="203"/>
      <c r="P49" s="194" t="s">
        <v>106</v>
      </c>
      <c r="Q49" s="202"/>
      <c r="R49" s="198">
        <v>2705397.7353298776</v>
      </c>
      <c r="S49" s="198">
        <v>2589823.0855577751</v>
      </c>
      <c r="T49" s="198">
        <v>2602989.8178102938</v>
      </c>
      <c r="U49" s="198">
        <f t="shared" si="7"/>
        <v>7898210.6386979464</v>
      </c>
      <c r="X49" s="433"/>
    </row>
    <row r="50" spans="1:24" s="192" customFormat="1" x14ac:dyDescent="0.2">
      <c r="A50" s="194" t="s">
        <v>106</v>
      </c>
      <c r="B50" s="195" t="s">
        <v>203</v>
      </c>
      <c r="C50" s="201"/>
      <c r="D50" s="197" t="s">
        <v>191</v>
      </c>
      <c r="E50" s="201"/>
      <c r="F50" s="198">
        <f t="shared" si="6"/>
        <v>20014.940978928698</v>
      </c>
      <c r="G50" s="198">
        <f t="shared" si="6"/>
        <v>19909.981437437451</v>
      </c>
      <c r="H50" s="198">
        <f t="shared" si="6"/>
        <v>19900.717962752802</v>
      </c>
      <c r="I50" s="202"/>
      <c r="J50" s="202">
        <v>233</v>
      </c>
      <c r="K50" s="198">
        <v>221</v>
      </c>
      <c r="L50" s="202">
        <v>220</v>
      </c>
      <c r="M50" s="202"/>
      <c r="N50" s="199" t="s">
        <v>204</v>
      </c>
      <c r="O50" s="203"/>
      <c r="P50" s="194" t="s">
        <v>106</v>
      </c>
      <c r="Q50" s="202"/>
      <c r="R50" s="198">
        <v>4663481.2480903864</v>
      </c>
      <c r="S50" s="198">
        <v>4400105.8976736767</v>
      </c>
      <c r="T50" s="198">
        <v>4378157.9518056167</v>
      </c>
      <c r="U50" s="198">
        <f t="shared" si="7"/>
        <v>13441745.097569682</v>
      </c>
      <c r="X50" s="433"/>
    </row>
    <row r="51" spans="1:24" s="192" customFormat="1" x14ac:dyDescent="0.2">
      <c r="A51" s="194" t="s">
        <v>106</v>
      </c>
      <c r="B51" s="195" t="s">
        <v>205</v>
      </c>
      <c r="C51" s="201"/>
      <c r="D51" s="197" t="s">
        <v>191</v>
      </c>
      <c r="E51" s="201"/>
      <c r="F51" s="198">
        <f t="shared" si="6"/>
        <v>6637.315069087661</v>
      </c>
      <c r="G51" s="198">
        <f t="shared" si="6"/>
        <v>6646.4867658317198</v>
      </c>
      <c r="H51" s="198">
        <f t="shared" si="6"/>
        <v>6634.9180182624623</v>
      </c>
      <c r="I51" s="202"/>
      <c r="J51" s="202">
        <v>122</v>
      </c>
      <c r="K51" s="198">
        <v>111</v>
      </c>
      <c r="L51" s="202">
        <v>112</v>
      </c>
      <c r="M51" s="202"/>
      <c r="N51" s="199" t="s">
        <v>206</v>
      </c>
      <c r="O51" s="203"/>
      <c r="P51" s="194" t="s">
        <v>106</v>
      </c>
      <c r="Q51" s="202"/>
      <c r="R51" s="198">
        <v>809752.43842869462</v>
      </c>
      <c r="S51" s="198">
        <v>737760.03100732085</v>
      </c>
      <c r="T51" s="198">
        <v>743110.81804539578</v>
      </c>
      <c r="U51" s="198">
        <f t="shared" si="7"/>
        <v>2290623.2874814114</v>
      </c>
      <c r="X51" s="433"/>
    </row>
    <row r="52" spans="1:24" s="192" customFormat="1" x14ac:dyDescent="0.2">
      <c r="A52" s="194" t="s">
        <v>106</v>
      </c>
      <c r="B52" s="195" t="s">
        <v>207</v>
      </c>
      <c r="C52" s="201"/>
      <c r="D52" s="197" t="s">
        <v>208</v>
      </c>
      <c r="E52" s="201"/>
      <c r="F52" s="198">
        <f t="shared" si="6"/>
        <v>4812.9855571580101</v>
      </c>
      <c r="G52" s="198">
        <f t="shared" si="6"/>
        <v>4583.7957687219141</v>
      </c>
      <c r="H52" s="198">
        <f t="shared" si="6"/>
        <v>4583.7957687219141</v>
      </c>
      <c r="I52" s="202"/>
      <c r="J52" s="202">
        <v>4</v>
      </c>
      <c r="K52" s="198">
        <v>3</v>
      </c>
      <c r="L52" s="202">
        <v>3</v>
      </c>
      <c r="M52" s="202"/>
      <c r="N52" s="199" t="s">
        <v>209</v>
      </c>
      <c r="O52" s="203"/>
      <c r="P52" s="194" t="s">
        <v>106</v>
      </c>
      <c r="Q52" s="202"/>
      <c r="R52" s="198">
        <v>19251.94222863204</v>
      </c>
      <c r="S52" s="198">
        <v>13751.387306165743</v>
      </c>
      <c r="T52" s="198">
        <v>13751.387306165743</v>
      </c>
      <c r="U52" s="198">
        <f t="shared" si="7"/>
        <v>46754.716840963527</v>
      </c>
      <c r="X52" s="433"/>
    </row>
    <row r="53" spans="1:24" s="192" customFormat="1" x14ac:dyDescent="0.2">
      <c r="A53" s="194" t="s">
        <v>106</v>
      </c>
      <c r="B53" s="195" t="s">
        <v>210</v>
      </c>
      <c r="C53" s="201"/>
      <c r="D53" s="197" t="s">
        <v>208</v>
      </c>
      <c r="E53" s="201"/>
      <c r="F53" s="198">
        <f t="shared" si="6"/>
        <v>4815.2333373710017</v>
      </c>
      <c r="G53" s="198">
        <f t="shared" si="6"/>
        <v>4817.0662120571005</v>
      </c>
      <c r="H53" s="198">
        <f t="shared" si="6"/>
        <v>4804.9269113038563</v>
      </c>
      <c r="I53" s="202"/>
      <c r="J53" s="202">
        <v>80</v>
      </c>
      <c r="K53" s="198">
        <v>89</v>
      </c>
      <c r="L53" s="202">
        <v>85</v>
      </c>
      <c r="M53" s="202"/>
      <c r="N53" s="199" t="s">
        <v>211</v>
      </c>
      <c r="O53" s="203"/>
      <c r="P53" s="194" t="s">
        <v>106</v>
      </c>
      <c r="Q53" s="202"/>
      <c r="R53" s="198">
        <v>385218.66698968015</v>
      </c>
      <c r="S53" s="198">
        <v>428718.89287308196</v>
      </c>
      <c r="T53" s="198">
        <v>408418.78746082779</v>
      </c>
      <c r="U53" s="198">
        <f t="shared" si="7"/>
        <v>1222356.34732359</v>
      </c>
      <c r="X53" s="433"/>
    </row>
    <row r="54" spans="1:24" s="192" customFormat="1" x14ac:dyDescent="0.2">
      <c r="A54" s="194" t="s">
        <v>106</v>
      </c>
      <c r="B54" s="195" t="s">
        <v>212</v>
      </c>
      <c r="C54" s="201"/>
      <c r="D54" s="197" t="s">
        <v>208</v>
      </c>
      <c r="E54" s="201"/>
      <c r="F54" s="198">
        <f t="shared" si="6"/>
        <v>4871.2451418744013</v>
      </c>
      <c r="G54" s="198">
        <f t="shared" si="6"/>
        <v>4850.2792463298601</v>
      </c>
      <c r="H54" s="198">
        <f t="shared" si="6"/>
        <v>4852.6998991168384</v>
      </c>
      <c r="I54" s="202"/>
      <c r="J54" s="202">
        <v>416</v>
      </c>
      <c r="K54" s="198">
        <v>402</v>
      </c>
      <c r="L54" s="202">
        <v>408</v>
      </c>
      <c r="M54" s="202"/>
      <c r="N54" s="199" t="s">
        <v>213</v>
      </c>
      <c r="O54" s="203"/>
      <c r="P54" s="194" t="s">
        <v>106</v>
      </c>
      <c r="Q54" s="202"/>
      <c r="R54" s="198">
        <v>2026437.9790197508</v>
      </c>
      <c r="S54" s="198">
        <v>1949812.2570246037</v>
      </c>
      <c r="T54" s="198">
        <v>1979901.5588396701</v>
      </c>
      <c r="U54" s="198">
        <f t="shared" si="7"/>
        <v>5956151.7948840251</v>
      </c>
      <c r="X54" s="433"/>
    </row>
    <row r="55" spans="1:24" s="192" customFormat="1" x14ac:dyDescent="0.2">
      <c r="A55" s="194" t="s">
        <v>106</v>
      </c>
      <c r="B55" s="195" t="s">
        <v>214</v>
      </c>
      <c r="C55" s="201"/>
      <c r="D55" s="197" t="s">
        <v>208</v>
      </c>
      <c r="E55" s="201"/>
      <c r="F55" s="198">
        <f t="shared" si="6"/>
        <v>5197.7095693412639</v>
      </c>
      <c r="G55" s="198">
        <f t="shared" si="6"/>
        <v>5201.0140562450761</v>
      </c>
      <c r="H55" s="198">
        <f t="shared" si="6"/>
        <v>5194.4715349175749</v>
      </c>
      <c r="I55" s="202"/>
      <c r="J55" s="202">
        <v>1247</v>
      </c>
      <c r="K55" s="198">
        <v>1220</v>
      </c>
      <c r="L55" s="202">
        <v>1236</v>
      </c>
      <c r="M55" s="202"/>
      <c r="N55" s="199" t="s">
        <v>215</v>
      </c>
      <c r="O55" s="203"/>
      <c r="P55" s="194" t="s">
        <v>106</v>
      </c>
      <c r="Q55" s="202"/>
      <c r="R55" s="198">
        <v>6481543.8329685563</v>
      </c>
      <c r="S55" s="198">
        <v>6345237.1486189933</v>
      </c>
      <c r="T55" s="198">
        <v>6420366.8171581225</v>
      </c>
      <c r="U55" s="198">
        <f t="shared" si="7"/>
        <v>19247147.798745673</v>
      </c>
      <c r="X55" s="433"/>
    </row>
    <row r="56" spans="1:24" s="192" customFormat="1" x14ac:dyDescent="0.2">
      <c r="A56" s="194" t="s">
        <v>106</v>
      </c>
      <c r="B56" s="195" t="s">
        <v>216</v>
      </c>
      <c r="C56" s="201"/>
      <c r="D56" s="197" t="s">
        <v>208</v>
      </c>
      <c r="E56" s="201"/>
      <c r="F56" s="198">
        <f t="shared" si="6"/>
        <v>5283.0188520862648</v>
      </c>
      <c r="G56" s="198">
        <f t="shared" si="6"/>
        <v>5269.4391694214864</v>
      </c>
      <c r="H56" s="198">
        <f t="shared" si="6"/>
        <v>5285.8185441117485</v>
      </c>
      <c r="I56" s="202"/>
      <c r="J56" s="202">
        <v>118</v>
      </c>
      <c r="K56" s="198">
        <v>119</v>
      </c>
      <c r="L56" s="202">
        <v>111</v>
      </c>
      <c r="M56" s="202"/>
      <c r="N56" s="199" t="s">
        <v>217</v>
      </c>
      <c r="O56" s="203"/>
      <c r="P56" s="194" t="s">
        <v>106</v>
      </c>
      <c r="Q56" s="202"/>
      <c r="R56" s="198">
        <v>623396.22454617929</v>
      </c>
      <c r="S56" s="198">
        <v>627063.26116115693</v>
      </c>
      <c r="T56" s="198">
        <v>586725.85839640407</v>
      </c>
      <c r="U56" s="198">
        <f t="shared" si="7"/>
        <v>1837185.3441037401</v>
      </c>
      <c r="X56" s="433"/>
    </row>
    <row r="57" spans="1:24" s="192" customFormat="1" x14ac:dyDescent="0.2">
      <c r="A57" s="194" t="s">
        <v>106</v>
      </c>
      <c r="B57" s="195" t="s">
        <v>218</v>
      </c>
      <c r="C57" s="201"/>
      <c r="D57" s="197" t="s">
        <v>208</v>
      </c>
      <c r="E57" s="201"/>
      <c r="F57" s="198">
        <f t="shared" si="6"/>
        <v>5698.4140322599815</v>
      </c>
      <c r="G57" s="198">
        <f t="shared" si="6"/>
        <v>5693.8121522564925</v>
      </c>
      <c r="H57" s="198">
        <f t="shared" si="6"/>
        <v>5696.6204899031309</v>
      </c>
      <c r="I57" s="202"/>
      <c r="J57" s="202">
        <v>962</v>
      </c>
      <c r="K57" s="198">
        <v>959</v>
      </c>
      <c r="L57" s="202">
        <v>957</v>
      </c>
      <c r="M57" s="202"/>
      <c r="N57" s="199" t="s">
        <v>219</v>
      </c>
      <c r="O57" s="203"/>
      <c r="P57" s="194" t="s">
        <v>106</v>
      </c>
      <c r="Q57" s="202"/>
      <c r="R57" s="198">
        <v>5481874.2990341019</v>
      </c>
      <c r="S57" s="198">
        <v>5460365.8540139766</v>
      </c>
      <c r="T57" s="198">
        <v>5451665.8088372964</v>
      </c>
      <c r="U57" s="198">
        <f t="shared" si="7"/>
        <v>16393905.961885376</v>
      </c>
      <c r="X57" s="433"/>
    </row>
    <row r="58" spans="1:24" s="192" customFormat="1" x14ac:dyDescent="0.2">
      <c r="A58" s="194" t="s">
        <v>106</v>
      </c>
      <c r="B58" s="195" t="s">
        <v>220</v>
      </c>
      <c r="C58" s="201"/>
      <c r="D58" s="197" t="s">
        <v>208</v>
      </c>
      <c r="E58" s="201"/>
      <c r="F58" s="198">
        <f t="shared" si="6"/>
        <v>5954.775121625692</v>
      </c>
      <c r="G58" s="198">
        <f t="shared" si="6"/>
        <v>5951.9350634597395</v>
      </c>
      <c r="H58" s="198">
        <f t="shared" si="6"/>
        <v>5968.4069650634365</v>
      </c>
      <c r="I58" s="202"/>
      <c r="J58" s="202">
        <v>173</v>
      </c>
      <c r="K58" s="198">
        <v>164</v>
      </c>
      <c r="L58" s="202">
        <v>165</v>
      </c>
      <c r="M58" s="202"/>
      <c r="N58" s="199" t="s">
        <v>221</v>
      </c>
      <c r="O58" s="203"/>
      <c r="P58" s="194" t="s">
        <v>106</v>
      </c>
      <c r="Q58" s="202"/>
      <c r="R58" s="198">
        <v>1030176.0960412447</v>
      </c>
      <c r="S58" s="198">
        <v>976117.35040739726</v>
      </c>
      <c r="T58" s="198">
        <v>984787.14923546708</v>
      </c>
      <c r="U58" s="198">
        <f t="shared" si="7"/>
        <v>2991080.5956841088</v>
      </c>
      <c r="X58" s="433"/>
    </row>
    <row r="59" spans="1:24" s="192" customFormat="1" x14ac:dyDescent="0.2">
      <c r="A59" s="194" t="s">
        <v>106</v>
      </c>
      <c r="B59" s="195" t="s">
        <v>222</v>
      </c>
      <c r="C59" s="201"/>
      <c r="D59" s="197" t="s">
        <v>208</v>
      </c>
      <c r="E59" s="201"/>
      <c r="F59" s="198">
        <f t="shared" si="6"/>
        <v>6321.5043737095884</v>
      </c>
      <c r="G59" s="198">
        <f t="shared" si="6"/>
        <v>6316.9897813252001</v>
      </c>
      <c r="H59" s="198">
        <f t="shared" si="6"/>
        <v>6322.8661763736209</v>
      </c>
      <c r="I59" s="202"/>
      <c r="J59" s="202">
        <v>445</v>
      </c>
      <c r="K59" s="198">
        <v>433</v>
      </c>
      <c r="L59" s="202">
        <v>441</v>
      </c>
      <c r="M59" s="202"/>
      <c r="N59" s="199" t="s">
        <v>223</v>
      </c>
      <c r="O59" s="203"/>
      <c r="P59" s="194" t="s">
        <v>106</v>
      </c>
      <c r="Q59" s="202"/>
      <c r="R59" s="198">
        <v>2813069.4463007669</v>
      </c>
      <c r="S59" s="198">
        <v>2735256.5753138117</v>
      </c>
      <c r="T59" s="198">
        <v>2788383.9837807668</v>
      </c>
      <c r="U59" s="198">
        <f t="shared" si="7"/>
        <v>8336710.0053953454</v>
      </c>
      <c r="X59" s="433"/>
    </row>
    <row r="60" spans="1:24" s="192" customFormat="1" x14ac:dyDescent="0.2">
      <c r="A60" s="194" t="s">
        <v>106</v>
      </c>
      <c r="B60" s="195" t="s">
        <v>224</v>
      </c>
      <c r="C60" s="201"/>
      <c r="D60" s="197" t="s">
        <v>208</v>
      </c>
      <c r="E60" s="201"/>
      <c r="F60" s="198">
        <f t="shared" si="6"/>
        <v>8476.8925432739798</v>
      </c>
      <c r="G60" s="198">
        <f t="shared" si="6"/>
        <v>8476.8925432739798</v>
      </c>
      <c r="H60" s="198">
        <f t="shared" si="6"/>
        <v>8476.8925432739798</v>
      </c>
      <c r="I60" s="202"/>
      <c r="J60" s="202">
        <v>1</v>
      </c>
      <c r="K60" s="198">
        <v>1</v>
      </c>
      <c r="L60" s="202">
        <v>1</v>
      </c>
      <c r="M60" s="202"/>
      <c r="N60" s="199" t="s">
        <v>225</v>
      </c>
      <c r="O60" s="203"/>
      <c r="P60" s="194" t="s">
        <v>106</v>
      </c>
      <c r="Q60" s="202"/>
      <c r="R60" s="198">
        <v>8476.8925432739798</v>
      </c>
      <c r="S60" s="198">
        <v>8476.8925432739798</v>
      </c>
      <c r="T60" s="198">
        <v>8476.8925432739798</v>
      </c>
      <c r="U60" s="198">
        <f t="shared" si="7"/>
        <v>25430.677629821941</v>
      </c>
      <c r="X60" s="433"/>
    </row>
    <row r="61" spans="1:24" s="192" customFormat="1" x14ac:dyDescent="0.2">
      <c r="A61" s="194" t="s">
        <v>106</v>
      </c>
      <c r="B61" s="195" t="s">
        <v>226</v>
      </c>
      <c r="C61" s="201"/>
      <c r="D61" s="197" t="s">
        <v>208</v>
      </c>
      <c r="E61" s="201"/>
      <c r="F61" s="198">
        <f t="shared" si="6"/>
        <v>11622.743554806364</v>
      </c>
      <c r="G61" s="198">
        <f t="shared" si="6"/>
        <v>11360.970051319733</v>
      </c>
      <c r="H61" s="198">
        <f t="shared" si="6"/>
        <v>11360.970051319733</v>
      </c>
      <c r="I61" s="202"/>
      <c r="J61" s="202">
        <v>7</v>
      </c>
      <c r="K61" s="198">
        <v>6</v>
      </c>
      <c r="L61" s="202">
        <v>6</v>
      </c>
      <c r="M61" s="202"/>
      <c r="N61" s="199" t="s">
        <v>227</v>
      </c>
      <c r="O61" s="203"/>
      <c r="P61" s="194" t="s">
        <v>106</v>
      </c>
      <c r="Q61" s="202"/>
      <c r="R61" s="198">
        <v>81359.204883644546</v>
      </c>
      <c r="S61" s="198">
        <v>68165.820307918402</v>
      </c>
      <c r="T61" s="198">
        <v>68165.820307918402</v>
      </c>
      <c r="U61" s="198">
        <f t="shared" si="7"/>
        <v>217690.84549948137</v>
      </c>
      <c r="X61" s="433"/>
    </row>
    <row r="62" spans="1:24" s="192" customFormat="1" x14ac:dyDescent="0.2">
      <c r="A62" s="194" t="s">
        <v>106</v>
      </c>
      <c r="B62" s="195" t="s">
        <v>228</v>
      </c>
      <c r="C62" s="201"/>
      <c r="D62" s="197" t="s">
        <v>208</v>
      </c>
      <c r="E62" s="201"/>
      <c r="F62" s="198">
        <f t="shared" si="6"/>
        <v>7770.4848313344819</v>
      </c>
      <c r="G62" s="198">
        <f t="shared" si="6"/>
        <v>7770.4848313344819</v>
      </c>
      <c r="H62" s="198">
        <f t="shared" si="6"/>
        <v>7770.4848313344819</v>
      </c>
      <c r="I62" s="202"/>
      <c r="J62" s="202">
        <v>3</v>
      </c>
      <c r="K62" s="198">
        <v>3</v>
      </c>
      <c r="L62" s="202">
        <v>3</v>
      </c>
      <c r="M62" s="202"/>
      <c r="N62" s="199" t="s">
        <v>229</v>
      </c>
      <c r="O62" s="203"/>
      <c r="P62" s="194" t="s">
        <v>106</v>
      </c>
      <c r="Q62" s="202"/>
      <c r="R62" s="198">
        <v>23311.454494003447</v>
      </c>
      <c r="S62" s="198">
        <v>23311.454494003447</v>
      </c>
      <c r="T62" s="198">
        <v>23311.454494003447</v>
      </c>
      <c r="U62" s="198">
        <f t="shared" si="7"/>
        <v>69934.363482010347</v>
      </c>
      <c r="X62" s="433"/>
    </row>
    <row r="63" spans="1:24" s="192" customFormat="1" x14ac:dyDescent="0.2">
      <c r="A63" s="194" t="s">
        <v>106</v>
      </c>
      <c r="B63" s="195" t="s">
        <v>230</v>
      </c>
      <c r="C63" s="201"/>
      <c r="D63" s="197" t="s">
        <v>208</v>
      </c>
      <c r="E63" s="201"/>
      <c r="F63" s="198">
        <f t="shared" si="6"/>
        <v>9179.3024067322567</v>
      </c>
      <c r="G63" s="198">
        <f t="shared" si="6"/>
        <v>9179.3024067322567</v>
      </c>
      <c r="H63" s="198">
        <f t="shared" si="6"/>
        <v>9179.3024067322567</v>
      </c>
      <c r="I63" s="202"/>
      <c r="J63" s="202">
        <v>1</v>
      </c>
      <c r="K63" s="198">
        <v>1</v>
      </c>
      <c r="L63" s="202">
        <v>1</v>
      </c>
      <c r="M63" s="202"/>
      <c r="N63" s="199" t="s">
        <v>231</v>
      </c>
      <c r="O63" s="203"/>
      <c r="P63" s="194" t="s">
        <v>106</v>
      </c>
      <c r="Q63" s="202"/>
      <c r="R63" s="198">
        <v>9179.3024067322567</v>
      </c>
      <c r="S63" s="198">
        <v>9179.3024067322567</v>
      </c>
      <c r="T63" s="198">
        <v>9179.3024067322567</v>
      </c>
      <c r="U63" s="198">
        <f t="shared" si="7"/>
        <v>27537.907220196772</v>
      </c>
      <c r="X63" s="433"/>
    </row>
    <row r="64" spans="1:24" s="192" customFormat="1" x14ac:dyDescent="0.2">
      <c r="A64" s="194" t="s">
        <v>106</v>
      </c>
      <c r="B64" s="195" t="s">
        <v>232</v>
      </c>
      <c r="C64" s="201"/>
      <c r="D64" s="197" t="s">
        <v>208</v>
      </c>
      <c r="E64" s="201"/>
      <c r="F64" s="198">
        <f t="shared" si="6"/>
        <v>16417.777253139724</v>
      </c>
      <c r="G64" s="198">
        <f t="shared" si="6"/>
        <v>16417.777253139724</v>
      </c>
      <c r="H64" s="198">
        <f t="shared" si="6"/>
        <v>16417.777253139724</v>
      </c>
      <c r="I64" s="202"/>
      <c r="J64" s="202">
        <v>9</v>
      </c>
      <c r="K64" s="198">
        <v>9</v>
      </c>
      <c r="L64" s="202">
        <v>9</v>
      </c>
      <c r="M64" s="202"/>
      <c r="N64" s="199" t="s">
        <v>233</v>
      </c>
      <c r="O64" s="203"/>
      <c r="P64" s="194" t="s">
        <v>106</v>
      </c>
      <c r="Q64" s="202"/>
      <c r="R64" s="198">
        <v>147759.99527825753</v>
      </c>
      <c r="S64" s="198">
        <v>147759.99527825753</v>
      </c>
      <c r="T64" s="198">
        <v>147759.99527825753</v>
      </c>
      <c r="U64" s="198">
        <f t="shared" si="7"/>
        <v>443279.98583477258</v>
      </c>
      <c r="X64" s="433"/>
    </row>
    <row r="65" spans="1:24" s="192" customFormat="1" x14ac:dyDescent="0.2">
      <c r="A65" s="194" t="s">
        <v>106</v>
      </c>
      <c r="B65" s="195" t="s">
        <v>234</v>
      </c>
      <c r="C65" s="201"/>
      <c r="D65" s="197" t="s">
        <v>208</v>
      </c>
      <c r="E65" s="201"/>
      <c r="F65" s="198">
        <f t="shared" si="6"/>
        <v>8260.6049022091011</v>
      </c>
      <c r="G65" s="198">
        <f t="shared" si="6"/>
        <v>8260.6049022091011</v>
      </c>
      <c r="H65" s="198">
        <f t="shared" si="6"/>
        <v>8260.6049022091011</v>
      </c>
      <c r="I65" s="202"/>
      <c r="J65" s="202">
        <v>2</v>
      </c>
      <c r="K65" s="198">
        <v>2</v>
      </c>
      <c r="L65" s="202">
        <v>2</v>
      </c>
      <c r="M65" s="202"/>
      <c r="N65" s="199" t="s">
        <v>235</v>
      </c>
      <c r="O65" s="203"/>
      <c r="P65" s="194" t="s">
        <v>106</v>
      </c>
      <c r="Q65" s="202"/>
      <c r="R65" s="198">
        <v>16521.209804418202</v>
      </c>
      <c r="S65" s="198">
        <v>16521.209804418202</v>
      </c>
      <c r="T65" s="198">
        <v>16521.209804418202</v>
      </c>
      <c r="U65" s="198">
        <f t="shared" si="7"/>
        <v>49563.629413254603</v>
      </c>
      <c r="X65" s="433"/>
    </row>
    <row r="66" spans="1:24" s="192" customFormat="1" x14ac:dyDescent="0.2">
      <c r="A66" s="194" t="s">
        <v>106</v>
      </c>
      <c r="B66" s="195" t="s">
        <v>236</v>
      </c>
      <c r="C66" s="201"/>
      <c r="D66" s="197" t="s">
        <v>208</v>
      </c>
      <c r="E66" s="201"/>
      <c r="F66" s="198">
        <f t="shared" si="6"/>
        <v>5731.9385075645632</v>
      </c>
      <c r="G66" s="198">
        <f t="shared" si="6"/>
        <v>5693.0382557216635</v>
      </c>
      <c r="H66" s="198">
        <f t="shared" si="6"/>
        <v>5702.3203833125181</v>
      </c>
      <c r="I66" s="202"/>
      <c r="J66" s="202">
        <v>109</v>
      </c>
      <c r="K66" s="198">
        <v>114</v>
      </c>
      <c r="L66" s="202">
        <v>115</v>
      </c>
      <c r="M66" s="202"/>
      <c r="N66" s="199" t="s">
        <v>237</v>
      </c>
      <c r="O66" s="203"/>
      <c r="P66" s="194" t="s">
        <v>106</v>
      </c>
      <c r="Q66" s="202"/>
      <c r="R66" s="198">
        <v>624781.29732453742</v>
      </c>
      <c r="S66" s="198">
        <v>649006.36115226964</v>
      </c>
      <c r="T66" s="198">
        <v>655766.84408093954</v>
      </c>
      <c r="U66" s="198">
        <f t="shared" si="7"/>
        <v>1929554.5025577466</v>
      </c>
      <c r="X66" s="433"/>
    </row>
    <row r="67" spans="1:24" s="192" customFormat="1" x14ac:dyDescent="0.2">
      <c r="A67" s="194" t="s">
        <v>106</v>
      </c>
      <c r="B67" s="195" t="s">
        <v>238</v>
      </c>
      <c r="C67" s="201"/>
      <c r="D67" s="197" t="s">
        <v>208</v>
      </c>
      <c r="E67" s="201"/>
      <c r="F67" s="198">
        <f t="shared" si="6"/>
        <v>5994.796364175676</v>
      </c>
      <c r="G67" s="198">
        <f t="shared" si="6"/>
        <v>5982.1501431257493</v>
      </c>
      <c r="H67" s="198">
        <f t="shared" si="6"/>
        <v>5988.1686566228818</v>
      </c>
      <c r="I67" s="202"/>
      <c r="J67" s="202">
        <v>187</v>
      </c>
      <c r="K67" s="198">
        <v>181</v>
      </c>
      <c r="L67" s="202">
        <v>184</v>
      </c>
      <c r="M67" s="202"/>
      <c r="N67" s="199" t="s">
        <v>239</v>
      </c>
      <c r="O67" s="203"/>
      <c r="P67" s="194" t="s">
        <v>106</v>
      </c>
      <c r="Q67" s="202"/>
      <c r="R67" s="198">
        <v>1121026.9201008515</v>
      </c>
      <c r="S67" s="198">
        <v>1082769.1759057606</v>
      </c>
      <c r="T67" s="198">
        <v>1101823.0328186103</v>
      </c>
      <c r="U67" s="198">
        <f t="shared" si="7"/>
        <v>3305619.1288252226</v>
      </c>
      <c r="X67" s="433"/>
    </row>
    <row r="68" spans="1:24" s="192" customFormat="1" x14ac:dyDescent="0.2">
      <c r="A68" s="194" t="s">
        <v>106</v>
      </c>
      <c r="B68" s="195" t="s">
        <v>240</v>
      </c>
      <c r="C68" s="201"/>
      <c r="D68" s="197" t="s">
        <v>208</v>
      </c>
      <c r="E68" s="201"/>
      <c r="F68" s="198">
        <f t="shared" si="6"/>
        <v>6428.3942028828833</v>
      </c>
      <c r="G68" s="198">
        <f t="shared" si="6"/>
        <v>6401.522173652691</v>
      </c>
      <c r="H68" s="198">
        <f t="shared" si="6"/>
        <v>6414.3890742506592</v>
      </c>
      <c r="I68" s="202"/>
      <c r="J68" s="202">
        <v>306</v>
      </c>
      <c r="K68" s="198">
        <v>292</v>
      </c>
      <c r="L68" s="202">
        <v>290</v>
      </c>
      <c r="M68" s="202"/>
      <c r="N68" s="199" t="s">
        <v>241</v>
      </c>
      <c r="O68" s="203"/>
      <c r="P68" s="194" t="s">
        <v>106</v>
      </c>
      <c r="Q68" s="202"/>
      <c r="R68" s="198">
        <v>1967088.6260821624</v>
      </c>
      <c r="S68" s="198">
        <v>1869244.4747065858</v>
      </c>
      <c r="T68" s="198">
        <v>1860172.8315326911</v>
      </c>
      <c r="U68" s="198">
        <f t="shared" si="7"/>
        <v>5696505.9323214386</v>
      </c>
      <c r="X68" s="433"/>
    </row>
    <row r="69" spans="1:24" s="192" customFormat="1" x14ac:dyDescent="0.2">
      <c r="A69" s="194" t="s">
        <v>106</v>
      </c>
      <c r="B69" s="195" t="s">
        <v>242</v>
      </c>
      <c r="C69" s="201"/>
      <c r="D69" s="197" t="s">
        <v>208</v>
      </c>
      <c r="E69" s="201"/>
      <c r="F69" s="198">
        <f t="shared" si="6"/>
        <v>6932.642051335637</v>
      </c>
      <c r="G69" s="198">
        <f t="shared" si="6"/>
        <v>6929.0087615822458</v>
      </c>
      <c r="H69" s="198">
        <f t="shared" si="6"/>
        <v>6917.3173598633821</v>
      </c>
      <c r="I69" s="202"/>
      <c r="J69" s="202">
        <v>309</v>
      </c>
      <c r="K69" s="198">
        <v>303</v>
      </c>
      <c r="L69" s="202">
        <v>311</v>
      </c>
      <c r="M69" s="202"/>
      <c r="N69" s="199" t="s">
        <v>243</v>
      </c>
      <c r="O69" s="203"/>
      <c r="P69" s="194" t="s">
        <v>106</v>
      </c>
      <c r="Q69" s="202"/>
      <c r="R69" s="198">
        <v>2142186.3938627117</v>
      </c>
      <c r="S69" s="198">
        <v>2099489.6547594205</v>
      </c>
      <c r="T69" s="198">
        <v>2151285.6989175119</v>
      </c>
      <c r="U69" s="198">
        <f t="shared" si="7"/>
        <v>6392961.7475396441</v>
      </c>
      <c r="X69" s="433"/>
    </row>
    <row r="70" spans="1:24" s="192" customFormat="1" x14ac:dyDescent="0.2">
      <c r="A70" s="194" t="s">
        <v>106</v>
      </c>
      <c r="B70" s="195" t="s">
        <v>244</v>
      </c>
      <c r="C70" s="201"/>
      <c r="D70" s="197" t="s">
        <v>208</v>
      </c>
      <c r="E70" s="201"/>
      <c r="F70" s="198">
        <f t="shared" si="6"/>
        <v>7904.2713116649284</v>
      </c>
      <c r="G70" s="198">
        <f t="shared" si="6"/>
        <v>7894.9522820521761</v>
      </c>
      <c r="H70" s="198">
        <f t="shared" si="6"/>
        <v>7861.6975715404096</v>
      </c>
      <c r="I70" s="202"/>
      <c r="J70" s="202">
        <v>382</v>
      </c>
      <c r="K70" s="198">
        <v>374</v>
      </c>
      <c r="L70" s="202">
        <v>367</v>
      </c>
      <c r="M70" s="202"/>
      <c r="N70" s="199" t="s">
        <v>245</v>
      </c>
      <c r="O70" s="203"/>
      <c r="P70" s="194" t="s">
        <v>106</v>
      </c>
      <c r="Q70" s="202"/>
      <c r="R70" s="198">
        <v>3019431.6410560026</v>
      </c>
      <c r="S70" s="198">
        <v>2952712.1534875138</v>
      </c>
      <c r="T70" s="198">
        <v>2885243.0087553305</v>
      </c>
      <c r="U70" s="198">
        <f t="shared" si="7"/>
        <v>8857386.8032988459</v>
      </c>
      <c r="X70" s="433"/>
    </row>
    <row r="71" spans="1:24" s="192" customFormat="1" x14ac:dyDescent="0.2">
      <c r="A71" s="194" t="s">
        <v>106</v>
      </c>
      <c r="B71" s="195" t="s">
        <v>246</v>
      </c>
      <c r="C71" s="201"/>
      <c r="D71" s="197" t="s">
        <v>208</v>
      </c>
      <c r="E71" s="201"/>
      <c r="F71" s="198">
        <f t="shared" si="6"/>
        <v>5070.3621965021121</v>
      </c>
      <c r="G71" s="198">
        <f t="shared" si="6"/>
        <v>5070.3621965021121</v>
      </c>
      <c r="H71" s="198">
        <f t="shared" si="6"/>
        <v>5070.3621965021121</v>
      </c>
      <c r="I71" s="202"/>
      <c r="J71" s="202">
        <v>2</v>
      </c>
      <c r="K71" s="198">
        <v>3</v>
      </c>
      <c r="L71" s="202">
        <v>3</v>
      </c>
      <c r="M71" s="202"/>
      <c r="N71" s="199" t="s">
        <v>247</v>
      </c>
      <c r="O71" s="203"/>
      <c r="P71" s="194" t="s">
        <v>106</v>
      </c>
      <c r="Q71" s="202"/>
      <c r="R71" s="198">
        <v>10140.724393004224</v>
      </c>
      <c r="S71" s="198">
        <v>15211.086589506336</v>
      </c>
      <c r="T71" s="198">
        <v>15211.086589506336</v>
      </c>
      <c r="U71" s="198">
        <f t="shared" si="7"/>
        <v>40562.897572016896</v>
      </c>
      <c r="X71" s="433"/>
    </row>
    <row r="72" spans="1:24" s="192" customFormat="1" x14ac:dyDescent="0.2">
      <c r="A72" s="194" t="s">
        <v>106</v>
      </c>
      <c r="B72" s="195" t="s">
        <v>248</v>
      </c>
      <c r="C72" s="201"/>
      <c r="D72" s="197" t="s">
        <v>208</v>
      </c>
      <c r="E72" s="201"/>
      <c r="F72" s="198">
        <f t="shared" si="6"/>
        <v>6249.0910381750864</v>
      </c>
      <c r="G72" s="198">
        <f t="shared" si="6"/>
        <v>6187.9192353889603</v>
      </c>
      <c r="H72" s="198">
        <f t="shared" si="6"/>
        <v>6243.8170751437092</v>
      </c>
      <c r="I72" s="202"/>
      <c r="J72" s="202">
        <v>46</v>
      </c>
      <c r="K72" s="198">
        <v>45</v>
      </c>
      <c r="L72" s="202">
        <v>47</v>
      </c>
      <c r="M72" s="202"/>
      <c r="N72" s="199" t="s">
        <v>249</v>
      </c>
      <c r="O72" s="203"/>
      <c r="P72" s="194" t="s">
        <v>106</v>
      </c>
      <c r="Q72" s="202"/>
      <c r="R72" s="198">
        <v>287458.18775605399</v>
      </c>
      <c r="S72" s="198">
        <v>278456.36559250322</v>
      </c>
      <c r="T72" s="198">
        <v>293459.40253175434</v>
      </c>
      <c r="U72" s="198">
        <f t="shared" si="7"/>
        <v>859373.95588031155</v>
      </c>
      <c r="X72" s="433"/>
    </row>
    <row r="73" spans="1:24" s="192" customFormat="1" x14ac:dyDescent="0.2">
      <c r="A73" s="194" t="s">
        <v>106</v>
      </c>
      <c r="B73" s="195" t="s">
        <v>250</v>
      </c>
      <c r="C73" s="201"/>
      <c r="D73" s="197" t="s">
        <v>208</v>
      </c>
      <c r="E73" s="201"/>
      <c r="F73" s="198">
        <f t="shared" si="6"/>
        <v>5866.483532097599</v>
      </c>
      <c r="G73" s="198">
        <f t="shared" si="6"/>
        <v>5887.8453292103804</v>
      </c>
      <c r="H73" s="198">
        <f t="shared" si="6"/>
        <v>5814.4141516351956</v>
      </c>
      <c r="I73" s="202"/>
      <c r="J73" s="202">
        <v>56</v>
      </c>
      <c r="K73" s="198">
        <v>52</v>
      </c>
      <c r="L73" s="202">
        <v>56</v>
      </c>
      <c r="M73" s="202"/>
      <c r="N73" s="199" t="s">
        <v>251</v>
      </c>
      <c r="O73" s="203"/>
      <c r="P73" s="194" t="s">
        <v>106</v>
      </c>
      <c r="Q73" s="202"/>
      <c r="R73" s="198">
        <v>328523.07779746555</v>
      </c>
      <c r="S73" s="198">
        <v>306167.95711893978</v>
      </c>
      <c r="T73" s="198">
        <v>325607.19249157095</v>
      </c>
      <c r="U73" s="198">
        <f t="shared" si="7"/>
        <v>960298.22740797629</v>
      </c>
      <c r="X73" s="433"/>
    </row>
    <row r="74" spans="1:24" s="192" customFormat="1" x14ac:dyDescent="0.2">
      <c r="A74" s="194" t="s">
        <v>106</v>
      </c>
      <c r="B74" s="195" t="s">
        <v>252</v>
      </c>
      <c r="C74" s="201"/>
      <c r="D74" s="197" t="s">
        <v>208</v>
      </c>
      <c r="E74" s="201"/>
      <c r="F74" s="198">
        <f t="shared" si="6"/>
        <v>7252.4581530379437</v>
      </c>
      <c r="G74" s="198">
        <f t="shared" si="6"/>
        <v>7224.1396256531261</v>
      </c>
      <c r="H74" s="198">
        <f t="shared" si="6"/>
        <v>7253.1960484895581</v>
      </c>
      <c r="I74" s="202"/>
      <c r="J74" s="202">
        <v>83</v>
      </c>
      <c r="K74" s="198">
        <v>81</v>
      </c>
      <c r="L74" s="202">
        <v>80</v>
      </c>
      <c r="M74" s="202"/>
      <c r="N74" s="199" t="s">
        <v>253</v>
      </c>
      <c r="O74" s="203"/>
      <c r="P74" s="194" t="s">
        <v>106</v>
      </c>
      <c r="Q74" s="202"/>
      <c r="R74" s="198">
        <v>601954.02670214931</v>
      </c>
      <c r="S74" s="198">
        <v>585155.30967790319</v>
      </c>
      <c r="T74" s="198">
        <v>580255.68387916463</v>
      </c>
      <c r="U74" s="198">
        <f t="shared" si="7"/>
        <v>1767365.0202592169</v>
      </c>
      <c r="X74" s="433"/>
    </row>
    <row r="75" spans="1:24" s="192" customFormat="1" x14ac:dyDescent="0.2">
      <c r="A75" s="194" t="s">
        <v>106</v>
      </c>
      <c r="B75" s="195" t="s">
        <v>254</v>
      </c>
      <c r="C75" s="201"/>
      <c r="D75" s="197" t="s">
        <v>208</v>
      </c>
      <c r="E75" s="201"/>
      <c r="F75" s="198">
        <f t="shared" si="6"/>
        <v>6437.2357941019527</v>
      </c>
      <c r="G75" s="198">
        <f t="shared" si="6"/>
        <v>6434.3192786020954</v>
      </c>
      <c r="H75" s="198">
        <f t="shared" si="6"/>
        <v>6426.2782641166141</v>
      </c>
      <c r="I75" s="202"/>
      <c r="J75" s="202">
        <v>61</v>
      </c>
      <c r="K75" s="198">
        <v>57</v>
      </c>
      <c r="L75" s="202">
        <v>59</v>
      </c>
      <c r="M75" s="202"/>
      <c r="N75" s="199" t="s">
        <v>255</v>
      </c>
      <c r="O75" s="203"/>
      <c r="P75" s="194" t="s">
        <v>106</v>
      </c>
      <c r="Q75" s="202"/>
      <c r="R75" s="198">
        <v>392671.3834402191</v>
      </c>
      <c r="S75" s="198">
        <v>366756.19888031943</v>
      </c>
      <c r="T75" s="198">
        <v>379150.41758288024</v>
      </c>
      <c r="U75" s="198">
        <f t="shared" si="7"/>
        <v>1138577.9999034188</v>
      </c>
      <c r="X75" s="433"/>
    </row>
    <row r="76" spans="1:24" s="192" customFormat="1" x14ac:dyDescent="0.2">
      <c r="A76" s="194" t="s">
        <v>106</v>
      </c>
      <c r="B76" s="195" t="s">
        <v>256</v>
      </c>
      <c r="C76" s="201"/>
      <c r="D76" s="197" t="s">
        <v>208</v>
      </c>
      <c r="E76" s="201"/>
      <c r="F76" s="198">
        <f t="shared" si="6"/>
        <v>6890.2836313598336</v>
      </c>
      <c r="G76" s="198">
        <f t="shared" si="6"/>
        <v>6895.513448157828</v>
      </c>
      <c r="H76" s="198">
        <f t="shared" si="6"/>
        <v>6883.0259264156757</v>
      </c>
      <c r="I76" s="202"/>
      <c r="J76" s="202">
        <v>54</v>
      </c>
      <c r="K76" s="198">
        <v>51</v>
      </c>
      <c r="L76" s="202">
        <v>49</v>
      </c>
      <c r="M76" s="202"/>
      <c r="N76" s="199" t="s">
        <v>257</v>
      </c>
      <c r="O76" s="203"/>
      <c r="P76" s="194" t="s">
        <v>106</v>
      </c>
      <c r="Q76" s="202"/>
      <c r="R76" s="198">
        <v>372075.31609343103</v>
      </c>
      <c r="S76" s="198">
        <v>351671.18585604924</v>
      </c>
      <c r="T76" s="198">
        <v>337268.2703943681</v>
      </c>
      <c r="U76" s="198">
        <f t="shared" si="7"/>
        <v>1061014.7723438484</v>
      </c>
      <c r="X76" s="433"/>
    </row>
    <row r="77" spans="1:24" s="192" customFormat="1" x14ac:dyDescent="0.2">
      <c r="A77" s="194" t="s">
        <v>106</v>
      </c>
      <c r="B77" s="195" t="s">
        <v>258</v>
      </c>
      <c r="C77" s="201"/>
      <c r="D77" s="197" t="s">
        <v>208</v>
      </c>
      <c r="E77" s="201"/>
      <c r="F77" s="198">
        <f t="shared" si="6"/>
        <v>7266.1505551940882</v>
      </c>
      <c r="G77" s="198">
        <f t="shared" si="6"/>
        <v>7282.143469030817</v>
      </c>
      <c r="H77" s="198">
        <f t="shared" si="6"/>
        <v>7286.7133827347216</v>
      </c>
      <c r="I77" s="202"/>
      <c r="J77" s="202">
        <v>110</v>
      </c>
      <c r="K77" s="198">
        <v>107</v>
      </c>
      <c r="L77" s="202">
        <v>108</v>
      </c>
      <c r="M77" s="202"/>
      <c r="N77" s="199" t="s">
        <v>259</v>
      </c>
      <c r="O77" s="203"/>
      <c r="P77" s="194" t="s">
        <v>106</v>
      </c>
      <c r="Q77" s="202"/>
      <c r="R77" s="198">
        <v>799276.56107134966</v>
      </c>
      <c r="S77" s="198">
        <v>779189.35118629737</v>
      </c>
      <c r="T77" s="198">
        <v>786965.04533534998</v>
      </c>
      <c r="U77" s="198">
        <f t="shared" si="7"/>
        <v>2365430.9575929972</v>
      </c>
      <c r="X77" s="433"/>
    </row>
    <row r="78" spans="1:24" s="192" customFormat="1" x14ac:dyDescent="0.2">
      <c r="A78" s="194" t="s">
        <v>106</v>
      </c>
      <c r="B78" s="195" t="s">
        <v>260</v>
      </c>
      <c r="C78" s="201"/>
      <c r="D78" s="197" t="s">
        <v>208</v>
      </c>
      <c r="E78" s="201"/>
      <c r="F78" s="198">
        <f t="shared" si="6"/>
        <v>7721.5010918625439</v>
      </c>
      <c r="G78" s="198">
        <f t="shared" si="6"/>
        <v>7721.501091862543</v>
      </c>
      <c r="H78" s="198">
        <f t="shared" si="6"/>
        <v>7721.501091862543</v>
      </c>
      <c r="I78" s="202"/>
      <c r="J78" s="202">
        <v>3</v>
      </c>
      <c r="K78" s="198">
        <v>4</v>
      </c>
      <c r="L78" s="202">
        <v>2</v>
      </c>
      <c r="M78" s="202"/>
      <c r="N78" s="199" t="s">
        <v>261</v>
      </c>
      <c r="O78" s="203"/>
      <c r="P78" s="194" t="s">
        <v>106</v>
      </c>
      <c r="Q78" s="202"/>
      <c r="R78" s="198">
        <v>23164.503275587631</v>
      </c>
      <c r="S78" s="198">
        <v>30886.004367450172</v>
      </c>
      <c r="T78" s="198">
        <v>15443.002183725086</v>
      </c>
      <c r="U78" s="198">
        <f t="shared" si="7"/>
        <v>69493.509826762893</v>
      </c>
      <c r="X78" s="433"/>
    </row>
    <row r="79" spans="1:24" s="192" customFormat="1" x14ac:dyDescent="0.2">
      <c r="A79" s="194" t="s">
        <v>106</v>
      </c>
      <c r="B79" s="195" t="s">
        <v>262</v>
      </c>
      <c r="C79" s="201"/>
      <c r="D79" s="197" t="s">
        <v>208</v>
      </c>
      <c r="E79" s="201"/>
      <c r="F79" s="198">
        <f t="shared" si="6"/>
        <v>8163.9178379056721</v>
      </c>
      <c r="G79" s="198">
        <f t="shared" si="6"/>
        <v>8144.9076671339735</v>
      </c>
      <c r="H79" s="198">
        <f t="shared" si="6"/>
        <v>8104.0357999748212</v>
      </c>
      <c r="I79" s="202"/>
      <c r="J79" s="202">
        <v>41</v>
      </c>
      <c r="K79" s="198">
        <v>42</v>
      </c>
      <c r="L79" s="202">
        <v>41</v>
      </c>
      <c r="M79" s="202"/>
      <c r="N79" s="199" t="s">
        <v>263</v>
      </c>
      <c r="O79" s="203"/>
      <c r="P79" s="194" t="s">
        <v>106</v>
      </c>
      <c r="Q79" s="202"/>
      <c r="R79" s="198">
        <v>334720.63135413255</v>
      </c>
      <c r="S79" s="198">
        <v>342086.1220196269</v>
      </c>
      <c r="T79" s="198">
        <v>332265.46779896767</v>
      </c>
      <c r="U79" s="198">
        <f t="shared" si="7"/>
        <v>1009072.2211727272</v>
      </c>
      <c r="X79" s="433"/>
    </row>
    <row r="80" spans="1:24" s="192" customFormat="1" x14ac:dyDescent="0.2">
      <c r="A80" s="194" t="s">
        <v>106</v>
      </c>
      <c r="B80" s="195" t="s">
        <v>264</v>
      </c>
      <c r="C80" s="201"/>
      <c r="D80" s="197" t="s">
        <v>208</v>
      </c>
      <c r="E80" s="201"/>
      <c r="F80" s="198">
        <f t="shared" si="6"/>
        <v>9444.6145654819557</v>
      </c>
      <c r="G80" s="198">
        <f t="shared" si="6"/>
        <v>9433.9835270246367</v>
      </c>
      <c r="H80" s="198">
        <f t="shared" si="6"/>
        <v>9363.8186732063332</v>
      </c>
      <c r="I80" s="202"/>
      <c r="J80" s="202">
        <v>102</v>
      </c>
      <c r="K80" s="198">
        <v>100</v>
      </c>
      <c r="L80" s="202">
        <v>85</v>
      </c>
      <c r="M80" s="202"/>
      <c r="N80" s="199" t="s">
        <v>265</v>
      </c>
      <c r="O80" s="203"/>
      <c r="P80" s="194" t="s">
        <v>106</v>
      </c>
      <c r="Q80" s="202"/>
      <c r="R80" s="198">
        <v>963350.68567915948</v>
      </c>
      <c r="S80" s="198">
        <v>943398.35270246374</v>
      </c>
      <c r="T80" s="198">
        <v>795924.58722253831</v>
      </c>
      <c r="U80" s="198">
        <f t="shared" si="7"/>
        <v>2702673.6256041615</v>
      </c>
      <c r="X80" s="433"/>
    </row>
    <row r="81" spans="1:24" s="192" customFormat="1" x14ac:dyDescent="0.2">
      <c r="A81" s="205"/>
      <c r="B81" s="168"/>
      <c r="C81" s="201"/>
      <c r="D81" s="176"/>
      <c r="E81" s="201"/>
      <c r="F81" s="178"/>
      <c r="G81" s="178"/>
      <c r="H81" s="178"/>
      <c r="I81" s="202"/>
      <c r="J81" s="169">
        <f>SUM(J44:J80)</f>
        <v>6734</v>
      </c>
      <c r="K81" s="169">
        <f>SUM(K44:K80)</f>
        <v>6590</v>
      </c>
      <c r="L81" s="169">
        <f>SUM(L44:L80)</f>
        <v>6608</v>
      </c>
      <c r="M81" s="202"/>
      <c r="N81" s="168"/>
      <c r="O81" s="203"/>
      <c r="P81" s="194"/>
      <c r="Q81" s="202"/>
      <c r="R81" s="171">
        <f>SUM(R44:R80)</f>
        <v>47699064.531246677</v>
      </c>
      <c r="S81" s="171">
        <f t="shared" ref="S81:T81" si="8">SUM(S44:S80)</f>
        <v>46467675.711587869</v>
      </c>
      <c r="T81" s="171">
        <f t="shared" si="8"/>
        <v>46431958.327522032</v>
      </c>
      <c r="U81" s="171">
        <f>SUM(U44:U80)</f>
        <v>140598698.57035658</v>
      </c>
      <c r="X81" s="206"/>
    </row>
    <row r="82" spans="1:24" s="192" customFormat="1" x14ac:dyDescent="0.2">
      <c r="A82" s="205" t="s">
        <v>106</v>
      </c>
      <c r="B82" s="195" t="s">
        <v>266</v>
      </c>
      <c r="C82" s="201"/>
      <c r="D82" s="197" t="s">
        <v>267</v>
      </c>
      <c r="E82" s="201"/>
      <c r="F82" s="198">
        <f t="shared" ref="F82:H145" si="9">R82/J82</f>
        <v>43113.017965797997</v>
      </c>
      <c r="G82" s="198">
        <f t="shared" si="9"/>
        <v>43113.017965797997</v>
      </c>
      <c r="H82" s="198">
        <f t="shared" si="9"/>
        <v>43113.017965797997</v>
      </c>
      <c r="I82" s="202"/>
      <c r="J82" s="202">
        <v>1</v>
      </c>
      <c r="K82" s="198">
        <v>1</v>
      </c>
      <c r="L82" s="202">
        <v>1</v>
      </c>
      <c r="M82" s="202"/>
      <c r="N82" s="199" t="s">
        <v>268</v>
      </c>
      <c r="O82" s="203"/>
      <c r="P82" s="194" t="s">
        <v>106</v>
      </c>
      <c r="Q82" s="202"/>
      <c r="R82" s="198">
        <v>43113.017965797997</v>
      </c>
      <c r="S82" s="198">
        <v>43113.017965797997</v>
      </c>
      <c r="T82" s="198">
        <v>43113.017965797997</v>
      </c>
      <c r="U82" s="198">
        <f t="shared" si="7"/>
        <v>129339.05389739398</v>
      </c>
      <c r="X82" s="206"/>
    </row>
    <row r="83" spans="1:24" s="192" customFormat="1" x14ac:dyDescent="0.2">
      <c r="A83" s="205" t="s">
        <v>106</v>
      </c>
      <c r="B83" s="195" t="s">
        <v>269</v>
      </c>
      <c r="C83" s="201"/>
      <c r="D83" s="197" t="s">
        <v>267</v>
      </c>
      <c r="E83" s="201"/>
      <c r="F83" s="198">
        <f t="shared" si="9"/>
        <v>25051.641524153045</v>
      </c>
      <c r="G83" s="198">
        <f t="shared" si="9"/>
        <v>25051.641524153045</v>
      </c>
      <c r="H83" s="198">
        <f t="shared" si="9"/>
        <v>25051.641524153045</v>
      </c>
      <c r="I83" s="202"/>
      <c r="J83" s="202">
        <v>15</v>
      </c>
      <c r="K83" s="198">
        <v>15</v>
      </c>
      <c r="L83" s="202">
        <v>15</v>
      </c>
      <c r="M83" s="202"/>
      <c r="N83" s="199" t="s">
        <v>270</v>
      </c>
      <c r="O83" s="203"/>
      <c r="P83" s="194" t="s">
        <v>106</v>
      </c>
      <c r="Q83" s="202"/>
      <c r="R83" s="198">
        <v>375774.62286229566</v>
      </c>
      <c r="S83" s="198">
        <v>375774.62286229566</v>
      </c>
      <c r="T83" s="198">
        <v>375774.62286229566</v>
      </c>
      <c r="U83" s="198">
        <f t="shared" si="7"/>
        <v>1127323.8685868869</v>
      </c>
      <c r="X83" s="206"/>
    </row>
    <row r="84" spans="1:24" s="192" customFormat="1" x14ac:dyDescent="0.2">
      <c r="A84" s="205" t="s">
        <v>106</v>
      </c>
      <c r="B84" s="195" t="s">
        <v>271</v>
      </c>
      <c r="C84" s="201"/>
      <c r="D84" s="197" t="s">
        <v>267</v>
      </c>
      <c r="E84" s="201"/>
      <c r="F84" s="198">
        <f t="shared" si="9"/>
        <v>47299.129221416712</v>
      </c>
      <c r="G84" s="198">
        <f t="shared" si="9"/>
        <v>47299.129221416712</v>
      </c>
      <c r="H84" s="198">
        <f t="shared" si="9"/>
        <v>47299.129221416712</v>
      </c>
      <c r="I84" s="202"/>
      <c r="J84" s="202">
        <v>1</v>
      </c>
      <c r="K84" s="198">
        <v>1</v>
      </c>
      <c r="L84" s="202">
        <v>1</v>
      </c>
      <c r="M84" s="202"/>
      <c r="N84" s="199" t="s">
        <v>272</v>
      </c>
      <c r="O84" s="203"/>
      <c r="P84" s="194" t="s">
        <v>106</v>
      </c>
      <c r="Q84" s="202"/>
      <c r="R84" s="198">
        <v>47299.129221416712</v>
      </c>
      <c r="S84" s="198">
        <v>47299.129221416712</v>
      </c>
      <c r="T84" s="198">
        <v>47299.129221416712</v>
      </c>
      <c r="U84" s="198">
        <f t="shared" si="7"/>
        <v>141897.38766425013</v>
      </c>
      <c r="X84" s="206"/>
    </row>
    <row r="85" spans="1:24" s="192" customFormat="1" x14ac:dyDescent="0.2">
      <c r="A85" s="205" t="s">
        <v>106</v>
      </c>
      <c r="B85" s="195" t="s">
        <v>273</v>
      </c>
      <c r="C85" s="201"/>
      <c r="D85" s="197" t="s">
        <v>267</v>
      </c>
      <c r="E85" s="201"/>
      <c r="F85" s="198">
        <f t="shared" si="9"/>
        <v>14736.26154039113</v>
      </c>
      <c r="G85" s="198">
        <f t="shared" si="9"/>
        <v>14736.261540391131</v>
      </c>
      <c r="H85" s="198">
        <f t="shared" si="9"/>
        <v>14736.261540391131</v>
      </c>
      <c r="I85" s="202"/>
      <c r="J85" s="202">
        <v>18</v>
      </c>
      <c r="K85" s="198">
        <v>17</v>
      </c>
      <c r="L85" s="202">
        <v>17</v>
      </c>
      <c r="M85" s="202"/>
      <c r="N85" s="199" t="s">
        <v>274</v>
      </c>
      <c r="O85" s="203"/>
      <c r="P85" s="194" t="s">
        <v>106</v>
      </c>
      <c r="Q85" s="202"/>
      <c r="R85" s="198">
        <v>265252.70772704034</v>
      </c>
      <c r="S85" s="198">
        <v>250516.44618664923</v>
      </c>
      <c r="T85" s="198">
        <v>250516.44618664923</v>
      </c>
      <c r="U85" s="198">
        <f t="shared" si="7"/>
        <v>766285.60010033881</v>
      </c>
      <c r="X85" s="206"/>
    </row>
    <row r="86" spans="1:24" s="192" customFormat="1" x14ac:dyDescent="0.2">
      <c r="A86" s="205" t="s">
        <v>106</v>
      </c>
      <c r="B86" s="195" t="s">
        <v>275</v>
      </c>
      <c r="C86" s="201"/>
      <c r="D86" s="197" t="s">
        <v>267</v>
      </c>
      <c r="E86" s="201"/>
      <c r="F86" s="198">
        <f t="shared" si="9"/>
        <v>20552.932993836555</v>
      </c>
      <c r="G86" s="198">
        <f t="shared" si="9"/>
        <v>20552.932993836555</v>
      </c>
      <c r="H86" s="198">
        <f t="shared" si="9"/>
        <v>20552.932993836555</v>
      </c>
      <c r="I86" s="202"/>
      <c r="J86" s="202">
        <v>162</v>
      </c>
      <c r="K86" s="198">
        <v>162</v>
      </c>
      <c r="L86" s="202">
        <v>165</v>
      </c>
      <c r="M86" s="202"/>
      <c r="N86" s="199" t="s">
        <v>276</v>
      </c>
      <c r="O86" s="203"/>
      <c r="P86" s="194" t="s">
        <v>106</v>
      </c>
      <c r="Q86" s="202"/>
      <c r="R86" s="198">
        <v>3329575.1450015218</v>
      </c>
      <c r="S86" s="198">
        <v>3329575.1450015218</v>
      </c>
      <c r="T86" s="198">
        <v>3391233.9439830319</v>
      </c>
      <c r="U86" s="198">
        <f t="shared" si="7"/>
        <v>10050384.233986076</v>
      </c>
      <c r="X86" s="206"/>
    </row>
    <row r="87" spans="1:24" s="192" customFormat="1" x14ac:dyDescent="0.2">
      <c r="A87" s="205" t="s">
        <v>106</v>
      </c>
      <c r="B87" s="195" t="s">
        <v>277</v>
      </c>
      <c r="C87" s="201"/>
      <c r="D87" s="197" t="s">
        <v>267</v>
      </c>
      <c r="E87" s="201"/>
      <c r="F87" s="198">
        <f t="shared" si="9"/>
        <v>31158.784492381143</v>
      </c>
      <c r="G87" s="198">
        <f t="shared" si="9"/>
        <v>31158.784492381143</v>
      </c>
      <c r="H87" s="198">
        <f t="shared" si="9"/>
        <v>31158.784492381143</v>
      </c>
      <c r="I87" s="202"/>
      <c r="J87" s="202">
        <v>20</v>
      </c>
      <c r="K87" s="198">
        <v>20</v>
      </c>
      <c r="L87" s="202">
        <v>20</v>
      </c>
      <c r="M87" s="202"/>
      <c r="N87" s="199" t="s">
        <v>278</v>
      </c>
      <c r="O87" s="203"/>
      <c r="P87" s="194" t="s">
        <v>106</v>
      </c>
      <c r="Q87" s="202"/>
      <c r="R87" s="198">
        <v>623175.68984762288</v>
      </c>
      <c r="S87" s="198">
        <v>623175.68984762288</v>
      </c>
      <c r="T87" s="198">
        <v>623175.68984762288</v>
      </c>
      <c r="U87" s="198">
        <f t="shared" si="7"/>
        <v>1869527.0695428685</v>
      </c>
      <c r="X87" s="206"/>
    </row>
    <row r="88" spans="1:24" s="192" customFormat="1" x14ac:dyDescent="0.2">
      <c r="A88" s="205" t="s">
        <v>106</v>
      </c>
      <c r="B88" s="195" t="s">
        <v>279</v>
      </c>
      <c r="C88" s="201"/>
      <c r="D88" s="197" t="s">
        <v>267</v>
      </c>
      <c r="E88" s="201"/>
      <c r="F88" s="198">
        <f t="shared" si="9"/>
        <v>17513.266183086318</v>
      </c>
      <c r="G88" s="198">
        <f t="shared" si="9"/>
        <v>17513.266183086318</v>
      </c>
      <c r="H88" s="198">
        <f t="shared" si="9"/>
        <v>17513.266183086318</v>
      </c>
      <c r="I88" s="202"/>
      <c r="J88" s="202">
        <v>3</v>
      </c>
      <c r="K88" s="198">
        <v>5</v>
      </c>
      <c r="L88" s="202">
        <v>5</v>
      </c>
      <c r="M88" s="202"/>
      <c r="N88" s="199" t="s">
        <v>280</v>
      </c>
      <c r="O88" s="203"/>
      <c r="P88" s="194" t="s">
        <v>106</v>
      </c>
      <c r="Q88" s="202"/>
      <c r="R88" s="198">
        <v>52539.798549258951</v>
      </c>
      <c r="S88" s="198">
        <v>87566.330915431594</v>
      </c>
      <c r="T88" s="198">
        <v>87566.330915431594</v>
      </c>
      <c r="U88" s="198">
        <f t="shared" si="7"/>
        <v>227672.46038012212</v>
      </c>
      <c r="X88" s="206"/>
    </row>
    <row r="89" spans="1:24" s="192" customFormat="1" x14ac:dyDescent="0.2">
      <c r="A89" s="205" t="s">
        <v>106</v>
      </c>
      <c r="B89" s="195" t="s">
        <v>281</v>
      </c>
      <c r="C89" s="201"/>
      <c r="D89" s="197" t="s">
        <v>267</v>
      </c>
      <c r="E89" s="201"/>
      <c r="F89" s="198">
        <f t="shared" si="9"/>
        <v>35559.159750310493</v>
      </c>
      <c r="G89" s="198">
        <f t="shared" si="9"/>
        <v>35559.159750310493</v>
      </c>
      <c r="H89" s="198">
        <f t="shared" si="9"/>
        <v>35559.159750310493</v>
      </c>
      <c r="I89" s="202"/>
      <c r="J89" s="202">
        <v>5</v>
      </c>
      <c r="K89" s="198">
        <v>5</v>
      </c>
      <c r="L89" s="202">
        <v>5</v>
      </c>
      <c r="M89" s="202"/>
      <c r="N89" s="199" t="s">
        <v>282</v>
      </c>
      <c r="O89" s="203"/>
      <c r="P89" s="194" t="s">
        <v>106</v>
      </c>
      <c r="Q89" s="202"/>
      <c r="R89" s="198">
        <v>177795.79875155247</v>
      </c>
      <c r="S89" s="198">
        <v>177795.79875155247</v>
      </c>
      <c r="T89" s="198">
        <v>177795.79875155247</v>
      </c>
      <c r="U89" s="198">
        <f t="shared" si="7"/>
        <v>533387.39625465742</v>
      </c>
      <c r="X89" s="206"/>
    </row>
    <row r="90" spans="1:24" s="192" customFormat="1" x14ac:dyDescent="0.2">
      <c r="A90" s="205" t="s">
        <v>106</v>
      </c>
      <c r="B90" s="195" t="s">
        <v>283</v>
      </c>
      <c r="C90" s="201"/>
      <c r="D90" s="197" t="s">
        <v>267</v>
      </c>
      <c r="E90" s="201"/>
      <c r="F90" s="198">
        <f t="shared" si="9"/>
        <v>40719.402714489341</v>
      </c>
      <c r="G90" s="198">
        <f t="shared" si="9"/>
        <v>40719.402714489341</v>
      </c>
      <c r="H90" s="198">
        <f t="shared" si="9"/>
        <v>40719.402714489341</v>
      </c>
      <c r="I90" s="202"/>
      <c r="J90" s="202">
        <v>4</v>
      </c>
      <c r="K90" s="198">
        <v>4</v>
      </c>
      <c r="L90" s="202">
        <v>4</v>
      </c>
      <c r="M90" s="202"/>
      <c r="N90" s="199" t="s">
        <v>284</v>
      </c>
      <c r="O90" s="203"/>
      <c r="P90" s="194" t="s">
        <v>106</v>
      </c>
      <c r="Q90" s="202"/>
      <c r="R90" s="198">
        <v>162877.61085795736</v>
      </c>
      <c r="S90" s="198">
        <v>162877.61085795736</v>
      </c>
      <c r="T90" s="198">
        <v>162877.61085795736</v>
      </c>
      <c r="U90" s="198">
        <f t="shared" si="7"/>
        <v>488632.83257387206</v>
      </c>
      <c r="X90" s="206"/>
    </row>
    <row r="91" spans="1:24" s="192" customFormat="1" x14ac:dyDescent="0.2">
      <c r="A91" s="205" t="s">
        <v>106</v>
      </c>
      <c r="B91" s="195" t="s">
        <v>285</v>
      </c>
      <c r="C91" s="201"/>
      <c r="D91" s="197" t="s">
        <v>267</v>
      </c>
      <c r="E91" s="201"/>
      <c r="F91" s="198">
        <f t="shared" si="9"/>
        <v>20552.932993836537</v>
      </c>
      <c r="G91" s="198">
        <f t="shared" si="9"/>
        <v>20552.932993836537</v>
      </c>
      <c r="H91" s="198">
        <f t="shared" si="9"/>
        <v>20552.932993836541</v>
      </c>
      <c r="I91" s="202"/>
      <c r="J91" s="202">
        <v>144</v>
      </c>
      <c r="K91" s="198">
        <v>144</v>
      </c>
      <c r="L91" s="202">
        <v>147</v>
      </c>
      <c r="M91" s="202"/>
      <c r="N91" s="199" t="s">
        <v>286</v>
      </c>
      <c r="O91" s="203"/>
      <c r="P91" s="194" t="s">
        <v>106</v>
      </c>
      <c r="Q91" s="202"/>
      <c r="R91" s="198">
        <v>2959622.3511124612</v>
      </c>
      <c r="S91" s="198">
        <v>2959622.3511124612</v>
      </c>
      <c r="T91" s="198">
        <v>3021281.1500939713</v>
      </c>
      <c r="U91" s="198">
        <f t="shared" si="7"/>
        <v>8940525.8523188941</v>
      </c>
      <c r="X91" s="206"/>
    </row>
    <row r="92" spans="1:24" s="192" customFormat="1" x14ac:dyDescent="0.2">
      <c r="A92" s="205" t="s">
        <v>106</v>
      </c>
      <c r="B92" s="195" t="s">
        <v>287</v>
      </c>
      <c r="C92" s="201"/>
      <c r="D92" s="197" t="s">
        <v>267</v>
      </c>
      <c r="E92" s="201"/>
      <c r="F92" s="198">
        <f t="shared" si="9"/>
        <v>9383.2717464810794</v>
      </c>
      <c r="G92" s="198">
        <f t="shared" si="9"/>
        <v>9383.2717464810812</v>
      </c>
      <c r="H92" s="198">
        <f t="shared" si="9"/>
        <v>9383.2717464810812</v>
      </c>
      <c r="I92" s="202"/>
      <c r="J92" s="202">
        <v>27</v>
      </c>
      <c r="K92" s="198">
        <v>22</v>
      </c>
      <c r="L92" s="202">
        <v>22</v>
      </c>
      <c r="M92" s="202"/>
      <c r="N92" s="199" t="s">
        <v>288</v>
      </c>
      <c r="O92" s="203"/>
      <c r="P92" s="194" t="s">
        <v>106</v>
      </c>
      <c r="Q92" s="202"/>
      <c r="R92" s="198">
        <v>253348.33715498913</v>
      </c>
      <c r="S92" s="198">
        <v>206431.97842258378</v>
      </c>
      <c r="T92" s="198">
        <v>206431.97842258378</v>
      </c>
      <c r="U92" s="198">
        <f t="shared" si="7"/>
        <v>666212.29400015669</v>
      </c>
      <c r="X92" s="206"/>
    </row>
    <row r="93" spans="1:24" s="192" customFormat="1" x14ac:dyDescent="0.2">
      <c r="A93" s="205" t="s">
        <v>106</v>
      </c>
      <c r="B93" s="195" t="s">
        <v>289</v>
      </c>
      <c r="C93" s="201"/>
      <c r="D93" s="197" t="s">
        <v>267</v>
      </c>
      <c r="E93" s="201"/>
      <c r="F93" s="198">
        <f t="shared" si="9"/>
        <v>26252.384337409982</v>
      </c>
      <c r="G93" s="198">
        <f t="shared" si="9"/>
        <v>26252.384337409982</v>
      </c>
      <c r="H93" s="198">
        <f t="shared" si="9"/>
        <v>26252.384337409982</v>
      </c>
      <c r="I93" s="202"/>
      <c r="J93" s="202">
        <v>1</v>
      </c>
      <c r="K93" s="198">
        <v>1</v>
      </c>
      <c r="L93" s="202">
        <v>1</v>
      </c>
      <c r="M93" s="202"/>
      <c r="N93" s="199" t="s">
        <v>290</v>
      </c>
      <c r="O93" s="203"/>
      <c r="P93" s="194" t="s">
        <v>106</v>
      </c>
      <c r="Q93" s="202"/>
      <c r="R93" s="198">
        <v>26252.384337409982</v>
      </c>
      <c r="S93" s="198">
        <v>26252.384337409982</v>
      </c>
      <c r="T93" s="198">
        <v>26252.384337409982</v>
      </c>
      <c r="U93" s="198">
        <f t="shared" si="7"/>
        <v>78757.153012229945</v>
      </c>
      <c r="X93" s="206"/>
    </row>
    <row r="94" spans="1:24" s="192" customFormat="1" x14ac:dyDescent="0.2">
      <c r="A94" s="205" t="s">
        <v>106</v>
      </c>
      <c r="B94" s="195" t="s">
        <v>291</v>
      </c>
      <c r="C94" s="201"/>
      <c r="D94" s="197" t="s">
        <v>267</v>
      </c>
      <c r="E94" s="201"/>
      <c r="F94" s="198">
        <f t="shared" si="9"/>
        <v>14736.26154039113</v>
      </c>
      <c r="G94" s="198">
        <f t="shared" si="9"/>
        <v>14736.261540391131</v>
      </c>
      <c r="H94" s="198">
        <f t="shared" si="9"/>
        <v>14736.261540391131</v>
      </c>
      <c r="I94" s="202"/>
      <c r="J94" s="202">
        <v>72</v>
      </c>
      <c r="K94" s="198">
        <v>71</v>
      </c>
      <c r="L94" s="202">
        <v>71</v>
      </c>
      <c r="M94" s="202"/>
      <c r="N94" s="199" t="s">
        <v>292</v>
      </c>
      <c r="O94" s="203"/>
      <c r="P94" s="194" t="s">
        <v>106</v>
      </c>
      <c r="Q94" s="202"/>
      <c r="R94" s="198">
        <v>1061010.8309081614</v>
      </c>
      <c r="S94" s="198">
        <v>1046274.5693677703</v>
      </c>
      <c r="T94" s="198">
        <v>1046274.5693677703</v>
      </c>
      <c r="U94" s="198">
        <f t="shared" si="7"/>
        <v>3153559.9696437018</v>
      </c>
      <c r="X94" s="206"/>
    </row>
    <row r="95" spans="1:24" s="192" customFormat="1" x14ac:dyDescent="0.2">
      <c r="A95" s="205" t="s">
        <v>106</v>
      </c>
      <c r="B95" s="195" t="s">
        <v>293</v>
      </c>
      <c r="C95" s="201"/>
      <c r="D95" s="197" t="s">
        <v>267</v>
      </c>
      <c r="E95" s="201"/>
      <c r="F95" s="198">
        <f t="shared" si="9"/>
        <v>17511.9664880983</v>
      </c>
      <c r="G95" s="198">
        <f t="shared" si="9"/>
        <v>17511.9664880983</v>
      </c>
      <c r="H95" s="198">
        <f t="shared" si="9"/>
        <v>17511.9664880983</v>
      </c>
      <c r="I95" s="202"/>
      <c r="J95" s="202">
        <v>1</v>
      </c>
      <c r="K95" s="198">
        <v>1</v>
      </c>
      <c r="L95" s="202">
        <v>1</v>
      </c>
      <c r="M95" s="202"/>
      <c r="N95" s="199" t="s">
        <v>294</v>
      </c>
      <c r="O95" s="203"/>
      <c r="P95" s="194" t="s">
        <v>106</v>
      </c>
      <c r="Q95" s="202"/>
      <c r="R95" s="198">
        <v>17511.9664880983</v>
      </c>
      <c r="S95" s="198">
        <v>17511.9664880983</v>
      </c>
      <c r="T95" s="198">
        <v>17511.9664880983</v>
      </c>
      <c r="U95" s="198">
        <f t="shared" si="7"/>
        <v>52535.899464294896</v>
      </c>
      <c r="X95" s="206"/>
    </row>
    <row r="96" spans="1:24" s="192" customFormat="1" x14ac:dyDescent="0.2">
      <c r="A96" s="205" t="s">
        <v>106</v>
      </c>
      <c r="B96" s="195" t="s">
        <v>295</v>
      </c>
      <c r="C96" s="201"/>
      <c r="D96" s="197" t="s">
        <v>267</v>
      </c>
      <c r="E96" s="201"/>
      <c r="F96" s="198">
        <f t="shared" si="9"/>
        <v>20552.932993836472</v>
      </c>
      <c r="G96" s="198">
        <f t="shared" si="9"/>
        <v>20552.932993836472</v>
      </c>
      <c r="H96" s="198">
        <f t="shared" si="9"/>
        <v>20552.932993836472</v>
      </c>
      <c r="I96" s="202"/>
      <c r="J96" s="202">
        <v>102</v>
      </c>
      <c r="K96" s="198">
        <v>101</v>
      </c>
      <c r="L96" s="202">
        <v>100</v>
      </c>
      <c r="M96" s="202"/>
      <c r="N96" s="199" t="s">
        <v>296</v>
      </c>
      <c r="O96" s="203"/>
      <c r="P96" s="194" t="s">
        <v>106</v>
      </c>
      <c r="Q96" s="202"/>
      <c r="R96" s="198">
        <v>2096399.16537132</v>
      </c>
      <c r="S96" s="198">
        <v>2075846.2323774835</v>
      </c>
      <c r="T96" s="198">
        <v>2055293.299383647</v>
      </c>
      <c r="U96" s="198">
        <f t="shared" si="7"/>
        <v>6227538.6971324505</v>
      </c>
      <c r="X96" s="206"/>
    </row>
    <row r="97" spans="1:24" s="192" customFormat="1" x14ac:dyDescent="0.2">
      <c r="A97" s="205" t="s">
        <v>106</v>
      </c>
      <c r="B97" s="195" t="s">
        <v>297</v>
      </c>
      <c r="C97" s="201"/>
      <c r="D97" s="197" t="s">
        <v>267</v>
      </c>
      <c r="E97" s="201"/>
      <c r="F97" s="198">
        <f t="shared" si="9"/>
        <v>34191.519596528531</v>
      </c>
      <c r="G97" s="198">
        <f t="shared" si="9"/>
        <v>34191.519596528531</v>
      </c>
      <c r="H97" s="198">
        <f t="shared" si="9"/>
        <v>34191.519596528531</v>
      </c>
      <c r="I97" s="202"/>
      <c r="J97" s="202">
        <v>1</v>
      </c>
      <c r="K97" s="198">
        <v>1</v>
      </c>
      <c r="L97" s="202">
        <v>1</v>
      </c>
      <c r="M97" s="202"/>
      <c r="N97" s="199" t="s">
        <v>298</v>
      </c>
      <c r="O97" s="203"/>
      <c r="P97" s="194" t="s">
        <v>106</v>
      </c>
      <c r="Q97" s="202"/>
      <c r="R97" s="198">
        <v>34191.519596528531</v>
      </c>
      <c r="S97" s="198">
        <v>34191.519596528531</v>
      </c>
      <c r="T97" s="198">
        <v>34191.519596528531</v>
      </c>
      <c r="U97" s="198">
        <f t="shared" si="7"/>
        <v>102574.5587895856</v>
      </c>
      <c r="X97" s="206"/>
    </row>
    <row r="98" spans="1:24" s="192" customFormat="1" x14ac:dyDescent="0.2">
      <c r="A98" s="205" t="s">
        <v>106</v>
      </c>
      <c r="B98" s="195" t="s">
        <v>299</v>
      </c>
      <c r="C98" s="201"/>
      <c r="D98" s="197" t="s">
        <v>267</v>
      </c>
      <c r="E98" s="201"/>
      <c r="F98" s="198">
        <f t="shared" si="9"/>
        <v>43113.01796579799</v>
      </c>
      <c r="G98" s="198">
        <f t="shared" si="9"/>
        <v>43113.01796579799</v>
      </c>
      <c r="H98" s="198">
        <f t="shared" si="9"/>
        <v>43113.01796579799</v>
      </c>
      <c r="I98" s="202"/>
      <c r="J98" s="202">
        <v>12</v>
      </c>
      <c r="K98" s="198">
        <v>10</v>
      </c>
      <c r="L98" s="202">
        <v>10</v>
      </c>
      <c r="M98" s="202"/>
      <c r="N98" s="199" t="s">
        <v>300</v>
      </c>
      <c r="O98" s="203"/>
      <c r="P98" s="194" t="s">
        <v>106</v>
      </c>
      <c r="Q98" s="202"/>
      <c r="R98" s="198">
        <v>517356.21558957588</v>
      </c>
      <c r="S98" s="198">
        <v>431130.17965797993</v>
      </c>
      <c r="T98" s="198">
        <v>431130.17965797993</v>
      </c>
      <c r="U98" s="198">
        <f t="shared" si="7"/>
        <v>1379616.5749055357</v>
      </c>
      <c r="X98" s="206"/>
    </row>
    <row r="99" spans="1:24" s="192" customFormat="1" x14ac:dyDescent="0.2">
      <c r="A99" s="205" t="s">
        <v>106</v>
      </c>
      <c r="B99" s="195" t="s">
        <v>301</v>
      </c>
      <c r="C99" s="201"/>
      <c r="D99" s="197" t="s">
        <v>267</v>
      </c>
      <c r="E99" s="201"/>
      <c r="F99" s="198">
        <f t="shared" si="9"/>
        <v>35559.180380389669</v>
      </c>
      <c r="G99" s="198">
        <f t="shared" si="9"/>
        <v>35559.180380389669</v>
      </c>
      <c r="H99" s="198">
        <f t="shared" si="9"/>
        <v>35559.180380389669</v>
      </c>
      <c r="I99" s="202"/>
      <c r="J99" s="202">
        <v>2</v>
      </c>
      <c r="K99" s="198">
        <v>2</v>
      </c>
      <c r="L99" s="202">
        <v>2</v>
      </c>
      <c r="M99" s="202"/>
      <c r="N99" s="199" t="s">
        <v>302</v>
      </c>
      <c r="O99" s="203"/>
      <c r="P99" s="194" t="s">
        <v>106</v>
      </c>
      <c r="Q99" s="202"/>
      <c r="R99" s="198">
        <v>71118.360760779338</v>
      </c>
      <c r="S99" s="198">
        <v>71118.360760779338</v>
      </c>
      <c r="T99" s="198">
        <v>71118.360760779338</v>
      </c>
      <c r="U99" s="198">
        <f t="shared" si="7"/>
        <v>213355.082282338</v>
      </c>
      <c r="X99" s="206"/>
    </row>
    <row r="100" spans="1:24" s="192" customFormat="1" x14ac:dyDescent="0.2">
      <c r="A100" s="205" t="s">
        <v>106</v>
      </c>
      <c r="B100" s="195" t="s">
        <v>303</v>
      </c>
      <c r="C100" s="201"/>
      <c r="D100" s="197" t="s">
        <v>267</v>
      </c>
      <c r="E100" s="201"/>
      <c r="F100" s="198">
        <f t="shared" si="9"/>
        <v>35559.180380389669</v>
      </c>
      <c r="G100" s="198">
        <f t="shared" si="9"/>
        <v>35559.180380389669</v>
      </c>
      <c r="H100" s="198">
        <f t="shared" si="9"/>
        <v>35559.180380389669</v>
      </c>
      <c r="I100" s="202"/>
      <c r="J100" s="202">
        <v>1</v>
      </c>
      <c r="K100" s="198">
        <v>1</v>
      </c>
      <c r="L100" s="202">
        <v>1</v>
      </c>
      <c r="M100" s="202"/>
      <c r="N100" s="199" t="s">
        <v>304</v>
      </c>
      <c r="O100" s="203"/>
      <c r="P100" s="194" t="s">
        <v>106</v>
      </c>
      <c r="Q100" s="202"/>
      <c r="R100" s="198">
        <v>35559.180380389669</v>
      </c>
      <c r="S100" s="198">
        <v>35559.180380389669</v>
      </c>
      <c r="T100" s="198">
        <v>35559.180380389669</v>
      </c>
      <c r="U100" s="198">
        <f t="shared" si="7"/>
        <v>106677.541141169</v>
      </c>
      <c r="X100" s="206"/>
    </row>
    <row r="101" spans="1:24" s="192" customFormat="1" x14ac:dyDescent="0.2">
      <c r="A101" s="205" t="s">
        <v>106</v>
      </c>
      <c r="B101" s="195" t="s">
        <v>305</v>
      </c>
      <c r="C101" s="201"/>
      <c r="D101" s="197" t="s">
        <v>267</v>
      </c>
      <c r="E101" s="201"/>
      <c r="F101" s="198">
        <f t="shared" si="9"/>
        <v>26490.971203067824</v>
      </c>
      <c r="G101" s="198">
        <f t="shared" si="9"/>
        <v>26490.971203067824</v>
      </c>
      <c r="H101" s="198">
        <f t="shared" si="9"/>
        <v>26490.971203067824</v>
      </c>
      <c r="I101" s="202"/>
      <c r="J101" s="202">
        <v>1</v>
      </c>
      <c r="K101" s="198">
        <v>1</v>
      </c>
      <c r="L101" s="202">
        <v>1</v>
      </c>
      <c r="M101" s="202"/>
      <c r="N101" s="199" t="s">
        <v>306</v>
      </c>
      <c r="O101" s="203"/>
      <c r="P101" s="194" t="s">
        <v>106</v>
      </c>
      <c r="Q101" s="202"/>
      <c r="R101" s="198">
        <v>26490.971203067824</v>
      </c>
      <c r="S101" s="198">
        <v>26490.971203067824</v>
      </c>
      <c r="T101" s="198">
        <v>26490.971203067824</v>
      </c>
      <c r="U101" s="198">
        <f t="shared" si="7"/>
        <v>79472.913609203475</v>
      </c>
      <c r="X101" s="206"/>
    </row>
    <row r="102" spans="1:24" s="192" customFormat="1" x14ac:dyDescent="0.2">
      <c r="A102" s="205" t="s">
        <v>106</v>
      </c>
      <c r="B102" s="195" t="s">
        <v>307</v>
      </c>
      <c r="C102" s="201"/>
      <c r="D102" s="197" t="s">
        <v>267</v>
      </c>
      <c r="E102" s="201"/>
      <c r="F102" s="198">
        <v>0</v>
      </c>
      <c r="G102" s="198">
        <f t="shared" si="9"/>
        <v>27550.614589807949</v>
      </c>
      <c r="H102" s="198">
        <f t="shared" si="9"/>
        <v>27550.614589807949</v>
      </c>
      <c r="I102" s="202"/>
      <c r="J102" s="202">
        <v>17</v>
      </c>
      <c r="K102" s="198">
        <v>16</v>
      </c>
      <c r="L102" s="202">
        <v>16</v>
      </c>
      <c r="M102" s="202"/>
      <c r="N102" s="199" t="s">
        <v>308</v>
      </c>
      <c r="O102" s="203"/>
      <c r="P102" s="194" t="s">
        <v>106</v>
      </c>
      <c r="Q102" s="202"/>
      <c r="R102" s="198">
        <v>468360.4480267351</v>
      </c>
      <c r="S102" s="198">
        <v>440809.83343692718</v>
      </c>
      <c r="T102" s="198">
        <v>440809.83343692718</v>
      </c>
      <c r="U102" s="198">
        <f t="shared" si="7"/>
        <v>1349980.1149005895</v>
      </c>
      <c r="X102" s="206"/>
    </row>
    <row r="103" spans="1:24" s="192" customFormat="1" x14ac:dyDescent="0.2">
      <c r="A103" s="205" t="s">
        <v>106</v>
      </c>
      <c r="B103" s="195" t="s">
        <v>309</v>
      </c>
      <c r="C103" s="201"/>
      <c r="D103" s="197" t="s">
        <v>267</v>
      </c>
      <c r="E103" s="201"/>
      <c r="F103" s="198">
        <f t="shared" si="9"/>
        <v>35559.180380389669</v>
      </c>
      <c r="G103" s="198">
        <f t="shared" si="9"/>
        <v>35559.180380389669</v>
      </c>
      <c r="H103" s="198">
        <f t="shared" si="9"/>
        <v>35559.180380389669</v>
      </c>
      <c r="I103" s="202"/>
      <c r="J103" s="202">
        <v>1</v>
      </c>
      <c r="K103" s="198">
        <v>1</v>
      </c>
      <c r="L103" s="202">
        <v>1</v>
      </c>
      <c r="M103" s="202"/>
      <c r="N103" s="199" t="s">
        <v>310</v>
      </c>
      <c r="O103" s="203"/>
      <c r="P103" s="194" t="s">
        <v>106</v>
      </c>
      <c r="Q103" s="202"/>
      <c r="R103" s="198">
        <v>35559.180380389669</v>
      </c>
      <c r="S103" s="198">
        <v>35559.180380389669</v>
      </c>
      <c r="T103" s="198">
        <v>35559.180380389669</v>
      </c>
      <c r="U103" s="198">
        <f t="shared" si="7"/>
        <v>106677.541141169</v>
      </c>
      <c r="X103" s="206"/>
    </row>
    <row r="104" spans="1:24" s="192" customFormat="1" x14ac:dyDescent="0.2">
      <c r="A104" s="205" t="s">
        <v>106</v>
      </c>
      <c r="B104" s="195" t="s">
        <v>311</v>
      </c>
      <c r="C104" s="201"/>
      <c r="D104" s="197" t="s">
        <v>267</v>
      </c>
      <c r="E104" s="201"/>
      <c r="F104" s="198">
        <f t="shared" si="9"/>
        <v>35559.18038038964</v>
      </c>
      <c r="G104" s="198">
        <f t="shared" si="9"/>
        <v>35559.18038038964</v>
      </c>
      <c r="H104" s="198">
        <f t="shared" si="9"/>
        <v>35559.18038038964</v>
      </c>
      <c r="I104" s="202"/>
      <c r="J104" s="202">
        <v>40</v>
      </c>
      <c r="K104" s="198">
        <v>40</v>
      </c>
      <c r="L104" s="202">
        <v>40</v>
      </c>
      <c r="M104" s="202"/>
      <c r="N104" s="199" t="s">
        <v>312</v>
      </c>
      <c r="O104" s="203"/>
      <c r="P104" s="194" t="s">
        <v>106</v>
      </c>
      <c r="Q104" s="202"/>
      <c r="R104" s="198">
        <v>1422367.2152155857</v>
      </c>
      <c r="S104" s="198">
        <v>1422367.2152155857</v>
      </c>
      <c r="T104" s="198">
        <v>1422367.2152155857</v>
      </c>
      <c r="U104" s="198">
        <f t="shared" si="7"/>
        <v>4267101.6456467565</v>
      </c>
      <c r="X104" s="206"/>
    </row>
    <row r="105" spans="1:24" s="192" customFormat="1" x14ac:dyDescent="0.2">
      <c r="A105" s="205" t="s">
        <v>106</v>
      </c>
      <c r="B105" s="195" t="s">
        <v>313</v>
      </c>
      <c r="C105" s="201"/>
      <c r="D105" s="197" t="s">
        <v>267</v>
      </c>
      <c r="E105" s="201"/>
      <c r="F105" s="198">
        <f t="shared" si="9"/>
        <v>32419.787766908012</v>
      </c>
      <c r="G105" s="198">
        <f t="shared" si="9"/>
        <v>32419.787766908012</v>
      </c>
      <c r="H105" s="198">
        <f t="shared" si="9"/>
        <v>32419.787766908012</v>
      </c>
      <c r="I105" s="202"/>
      <c r="J105" s="202">
        <v>55</v>
      </c>
      <c r="K105" s="198">
        <v>55</v>
      </c>
      <c r="L105" s="202">
        <v>55</v>
      </c>
      <c r="M105" s="202"/>
      <c r="N105" s="199" t="s">
        <v>314</v>
      </c>
      <c r="O105" s="203"/>
      <c r="P105" s="194" t="s">
        <v>106</v>
      </c>
      <c r="Q105" s="202"/>
      <c r="R105" s="198">
        <v>1783088.3271799407</v>
      </c>
      <c r="S105" s="198">
        <v>1783088.3271799407</v>
      </c>
      <c r="T105" s="198">
        <v>1783088.3271799407</v>
      </c>
      <c r="U105" s="198">
        <f t="shared" si="7"/>
        <v>5349264.9815398222</v>
      </c>
      <c r="X105" s="206"/>
    </row>
    <row r="106" spans="1:24" s="192" customFormat="1" x14ac:dyDescent="0.2">
      <c r="A106" s="205" t="s">
        <v>106</v>
      </c>
      <c r="B106" s="195" t="s">
        <v>315</v>
      </c>
      <c r="C106" s="201"/>
      <c r="D106" s="197" t="s">
        <v>267</v>
      </c>
      <c r="E106" s="201"/>
      <c r="F106" s="198">
        <f t="shared" si="9"/>
        <v>47299.954424583717</v>
      </c>
      <c r="G106" s="198">
        <f t="shared" si="9"/>
        <v>47299.954424583717</v>
      </c>
      <c r="H106" s="198">
        <f t="shared" si="9"/>
        <v>47299.954424583717</v>
      </c>
      <c r="I106" s="202"/>
      <c r="J106" s="202">
        <v>1</v>
      </c>
      <c r="K106" s="198">
        <v>1</v>
      </c>
      <c r="L106" s="202">
        <v>1</v>
      </c>
      <c r="M106" s="202"/>
      <c r="N106" s="199" t="s">
        <v>316</v>
      </c>
      <c r="O106" s="203"/>
      <c r="P106" s="194" t="s">
        <v>106</v>
      </c>
      <c r="Q106" s="202"/>
      <c r="R106" s="198">
        <v>47299.954424583717</v>
      </c>
      <c r="S106" s="198">
        <v>47299.954424583717</v>
      </c>
      <c r="T106" s="198">
        <v>47299.954424583717</v>
      </c>
      <c r="U106" s="198">
        <f t="shared" si="7"/>
        <v>141899.86327375117</v>
      </c>
      <c r="X106" s="206"/>
    </row>
    <row r="107" spans="1:24" s="192" customFormat="1" x14ac:dyDescent="0.2">
      <c r="A107" s="205" t="s">
        <v>106</v>
      </c>
      <c r="B107" s="195" t="s">
        <v>317</v>
      </c>
      <c r="C107" s="201"/>
      <c r="D107" s="197" t="s">
        <v>267</v>
      </c>
      <c r="E107" s="201"/>
      <c r="F107" s="198">
        <f t="shared" si="9"/>
        <v>35559.180380389669</v>
      </c>
      <c r="G107" s="198">
        <f t="shared" si="9"/>
        <v>35559.180380389669</v>
      </c>
      <c r="H107" s="198">
        <f t="shared" si="9"/>
        <v>35559.180380389669</v>
      </c>
      <c r="I107" s="202"/>
      <c r="J107" s="202">
        <v>1</v>
      </c>
      <c r="K107" s="198">
        <v>1</v>
      </c>
      <c r="L107" s="202">
        <v>1</v>
      </c>
      <c r="M107" s="202"/>
      <c r="N107" s="199" t="s">
        <v>318</v>
      </c>
      <c r="O107" s="203"/>
      <c r="P107" s="194" t="s">
        <v>106</v>
      </c>
      <c r="Q107" s="202"/>
      <c r="R107" s="198">
        <v>35559.180380389669</v>
      </c>
      <c r="S107" s="198">
        <v>35559.180380389669</v>
      </c>
      <c r="T107" s="198">
        <v>35559.180380389669</v>
      </c>
      <c r="U107" s="198">
        <f t="shared" si="7"/>
        <v>106677.541141169</v>
      </c>
      <c r="X107" s="206"/>
    </row>
    <row r="108" spans="1:24" s="192" customFormat="1" x14ac:dyDescent="0.2">
      <c r="A108" s="205" t="s">
        <v>106</v>
      </c>
      <c r="B108" s="195" t="s">
        <v>319</v>
      </c>
      <c r="C108" s="201"/>
      <c r="D108" s="197" t="s">
        <v>267</v>
      </c>
      <c r="E108" s="201"/>
      <c r="F108" s="198">
        <f t="shared" si="9"/>
        <v>35559.180380389669</v>
      </c>
      <c r="G108" s="198">
        <f t="shared" si="9"/>
        <v>35559.180380389669</v>
      </c>
      <c r="H108" s="198">
        <f t="shared" si="9"/>
        <v>35559.180380389669</v>
      </c>
      <c r="I108" s="202"/>
      <c r="J108" s="202">
        <v>1</v>
      </c>
      <c r="K108" s="198">
        <v>1</v>
      </c>
      <c r="L108" s="202">
        <v>1</v>
      </c>
      <c r="M108" s="202"/>
      <c r="N108" s="199" t="s">
        <v>320</v>
      </c>
      <c r="O108" s="203"/>
      <c r="P108" s="194" t="s">
        <v>106</v>
      </c>
      <c r="Q108" s="202"/>
      <c r="R108" s="198">
        <v>35559.180380389669</v>
      </c>
      <c r="S108" s="198">
        <v>35559.180380389669</v>
      </c>
      <c r="T108" s="198">
        <v>35559.180380389669</v>
      </c>
      <c r="U108" s="198">
        <f t="shared" ref="U108:U148" si="10">R108+S108+T108</f>
        <v>106677.541141169</v>
      </c>
      <c r="X108" s="206"/>
    </row>
    <row r="109" spans="1:24" s="192" customFormat="1" x14ac:dyDescent="0.2">
      <c r="A109" s="205" t="s">
        <v>106</v>
      </c>
      <c r="B109" s="195" t="s">
        <v>321</v>
      </c>
      <c r="C109" s="201"/>
      <c r="D109" s="197" t="s">
        <v>267</v>
      </c>
      <c r="E109" s="201"/>
      <c r="F109" s="198">
        <f t="shared" si="9"/>
        <v>35559.180380389669</v>
      </c>
      <c r="G109" s="198">
        <f t="shared" si="9"/>
        <v>35559.180380389669</v>
      </c>
      <c r="H109" s="198">
        <f t="shared" si="9"/>
        <v>35559.180380389669</v>
      </c>
      <c r="I109" s="202"/>
      <c r="J109" s="202">
        <v>2</v>
      </c>
      <c r="K109" s="198">
        <v>1</v>
      </c>
      <c r="L109" s="202">
        <v>1</v>
      </c>
      <c r="M109" s="202"/>
      <c r="N109" s="199" t="s">
        <v>322</v>
      </c>
      <c r="O109" s="203"/>
      <c r="P109" s="194" t="s">
        <v>106</v>
      </c>
      <c r="Q109" s="202"/>
      <c r="R109" s="198">
        <v>71118.360760779338</v>
      </c>
      <c r="S109" s="198">
        <v>35559.180380389669</v>
      </c>
      <c r="T109" s="198">
        <v>35559.180380389669</v>
      </c>
      <c r="U109" s="198">
        <f t="shared" si="10"/>
        <v>142236.72152155868</v>
      </c>
      <c r="X109" s="206"/>
    </row>
    <row r="110" spans="1:24" s="192" customFormat="1" x14ac:dyDescent="0.2">
      <c r="A110" s="205" t="s">
        <v>106</v>
      </c>
      <c r="B110" s="195" t="s">
        <v>323</v>
      </c>
      <c r="C110" s="201"/>
      <c r="D110" s="197" t="s">
        <v>267</v>
      </c>
      <c r="E110" s="201"/>
      <c r="F110" s="198">
        <f t="shared" si="9"/>
        <v>47299.954424583717</v>
      </c>
      <c r="G110" s="198">
        <f t="shared" si="9"/>
        <v>47299.954424583717</v>
      </c>
      <c r="H110" s="198">
        <f t="shared" si="9"/>
        <v>47299.954424583717</v>
      </c>
      <c r="I110" s="202"/>
      <c r="J110" s="202">
        <v>1</v>
      </c>
      <c r="K110" s="198">
        <v>1</v>
      </c>
      <c r="L110" s="202">
        <v>1</v>
      </c>
      <c r="M110" s="202"/>
      <c r="N110" s="199" t="s">
        <v>324</v>
      </c>
      <c r="O110" s="203"/>
      <c r="P110" s="194" t="s">
        <v>106</v>
      </c>
      <c r="Q110" s="202"/>
      <c r="R110" s="198">
        <v>47299.954424583717</v>
      </c>
      <c r="S110" s="198">
        <v>47299.954424583717</v>
      </c>
      <c r="T110" s="198">
        <v>47299.954424583717</v>
      </c>
      <c r="U110" s="198">
        <f t="shared" si="10"/>
        <v>141899.86327375117</v>
      </c>
      <c r="X110" s="206"/>
    </row>
    <row r="111" spans="1:24" s="192" customFormat="1" x14ac:dyDescent="0.2">
      <c r="A111" s="205" t="s">
        <v>106</v>
      </c>
      <c r="B111" s="195" t="s">
        <v>325</v>
      </c>
      <c r="C111" s="201"/>
      <c r="D111" s="197" t="s">
        <v>267</v>
      </c>
      <c r="E111" s="201"/>
      <c r="F111" s="198">
        <f t="shared" si="9"/>
        <v>42997.427632180952</v>
      </c>
      <c r="G111" s="198">
        <f t="shared" si="9"/>
        <v>42997.427632180952</v>
      </c>
      <c r="H111" s="198">
        <f t="shared" si="9"/>
        <v>42997.427632180952</v>
      </c>
      <c r="I111" s="202"/>
      <c r="J111" s="202">
        <v>1</v>
      </c>
      <c r="K111" s="198">
        <v>1</v>
      </c>
      <c r="L111" s="202">
        <v>1</v>
      </c>
      <c r="M111" s="202"/>
      <c r="N111" s="199" t="s">
        <v>326</v>
      </c>
      <c r="O111" s="203"/>
      <c r="P111" s="194" t="s">
        <v>106</v>
      </c>
      <c r="Q111" s="202"/>
      <c r="R111" s="198">
        <v>42997.427632180952</v>
      </c>
      <c r="S111" s="198">
        <v>42997.427632180952</v>
      </c>
      <c r="T111" s="198">
        <v>42997.427632180952</v>
      </c>
      <c r="U111" s="198">
        <f t="shared" si="10"/>
        <v>128992.28289654286</v>
      </c>
      <c r="X111" s="206"/>
    </row>
    <row r="112" spans="1:24" s="192" customFormat="1" x14ac:dyDescent="0.2">
      <c r="A112" s="205" t="s">
        <v>106</v>
      </c>
      <c r="B112" s="195" t="s">
        <v>327</v>
      </c>
      <c r="C112" s="201"/>
      <c r="D112" s="197" t="s">
        <v>267</v>
      </c>
      <c r="E112" s="201"/>
      <c r="F112" s="198">
        <f t="shared" si="9"/>
        <v>27550.614589808014</v>
      </c>
      <c r="G112" s="198">
        <f t="shared" si="9"/>
        <v>27550.614589808014</v>
      </c>
      <c r="H112" s="198">
        <f t="shared" si="9"/>
        <v>27550.614589808014</v>
      </c>
      <c r="I112" s="202"/>
      <c r="J112" s="202">
        <v>146</v>
      </c>
      <c r="K112" s="198">
        <v>145</v>
      </c>
      <c r="L112" s="202">
        <v>145</v>
      </c>
      <c r="M112" s="202"/>
      <c r="N112" s="199" t="s">
        <v>328</v>
      </c>
      <c r="O112" s="203"/>
      <c r="P112" s="194" t="s">
        <v>106</v>
      </c>
      <c r="Q112" s="202"/>
      <c r="R112" s="198">
        <v>4022389.7301119701</v>
      </c>
      <c r="S112" s="198">
        <v>3994839.1155221621</v>
      </c>
      <c r="T112" s="198">
        <v>3994839.1155221621</v>
      </c>
      <c r="U112" s="198">
        <f t="shared" si="10"/>
        <v>12012067.961156294</v>
      </c>
      <c r="X112" s="206"/>
    </row>
    <row r="113" spans="1:24" s="192" customFormat="1" x14ac:dyDescent="0.2">
      <c r="A113" s="205" t="s">
        <v>106</v>
      </c>
      <c r="B113" s="195" t="s">
        <v>329</v>
      </c>
      <c r="C113" s="201"/>
      <c r="D113" s="197" t="s">
        <v>267</v>
      </c>
      <c r="E113" s="201"/>
      <c r="F113" s="198">
        <f t="shared" si="9"/>
        <v>11267.478767763245</v>
      </c>
      <c r="G113" s="198">
        <f t="shared" si="9"/>
        <v>11267.478767763239</v>
      </c>
      <c r="H113" s="198">
        <f t="shared" si="9"/>
        <v>11267.478767763245</v>
      </c>
      <c r="I113" s="202"/>
      <c r="J113" s="202">
        <v>289</v>
      </c>
      <c r="K113" s="198">
        <v>276</v>
      </c>
      <c r="L113" s="202">
        <v>290</v>
      </c>
      <c r="M113" s="202"/>
      <c r="N113" s="199" t="s">
        <v>330</v>
      </c>
      <c r="O113" s="203"/>
      <c r="P113" s="194" t="s">
        <v>106</v>
      </c>
      <c r="Q113" s="202"/>
      <c r="R113" s="198">
        <v>3256301.3638835778</v>
      </c>
      <c r="S113" s="198">
        <v>3109824.1399026541</v>
      </c>
      <c r="T113" s="198">
        <v>3267568.8426513411</v>
      </c>
      <c r="U113" s="198">
        <f t="shared" si="10"/>
        <v>9633694.3464375734</v>
      </c>
      <c r="X113" s="206"/>
    </row>
    <row r="114" spans="1:24" s="192" customFormat="1" x14ac:dyDescent="0.2">
      <c r="A114" s="205" t="s">
        <v>106</v>
      </c>
      <c r="B114" s="195" t="s">
        <v>331</v>
      </c>
      <c r="C114" s="201"/>
      <c r="D114" s="197" t="s">
        <v>267</v>
      </c>
      <c r="E114" s="201"/>
      <c r="F114" s="198">
        <f t="shared" si="9"/>
        <v>27550.614589807985</v>
      </c>
      <c r="G114" s="198">
        <f t="shared" si="9"/>
        <v>27550.614589807985</v>
      </c>
      <c r="H114" s="198">
        <f t="shared" si="9"/>
        <v>27550.614589807989</v>
      </c>
      <c r="I114" s="202"/>
      <c r="J114" s="202">
        <v>73</v>
      </c>
      <c r="K114" s="198">
        <v>74</v>
      </c>
      <c r="L114" s="202">
        <v>77</v>
      </c>
      <c r="M114" s="202"/>
      <c r="N114" s="199" t="s">
        <v>332</v>
      </c>
      <c r="O114" s="203"/>
      <c r="P114" s="194" t="s">
        <v>106</v>
      </c>
      <c r="Q114" s="202"/>
      <c r="R114" s="198">
        <v>2011194.865055983</v>
      </c>
      <c r="S114" s="198">
        <v>2038745.479645791</v>
      </c>
      <c r="T114" s="198">
        <v>2121397.3234152151</v>
      </c>
      <c r="U114" s="198">
        <f t="shared" si="10"/>
        <v>6171337.6681169886</v>
      </c>
      <c r="X114" s="206"/>
    </row>
    <row r="115" spans="1:24" s="192" customFormat="1" x14ac:dyDescent="0.2">
      <c r="A115" s="205" t="s">
        <v>106</v>
      </c>
      <c r="B115" s="195" t="s">
        <v>333</v>
      </c>
      <c r="C115" s="201"/>
      <c r="D115" s="197" t="s">
        <v>267</v>
      </c>
      <c r="E115" s="201"/>
      <c r="F115" s="198">
        <f t="shared" si="9"/>
        <v>20552.932993836472</v>
      </c>
      <c r="G115" s="198">
        <f t="shared" si="9"/>
        <v>20552.932993836472</v>
      </c>
      <c r="H115" s="198">
        <f t="shared" si="9"/>
        <v>20552.932993836472</v>
      </c>
      <c r="I115" s="202"/>
      <c r="J115" s="202">
        <v>47</v>
      </c>
      <c r="K115" s="198">
        <v>46</v>
      </c>
      <c r="L115" s="202">
        <v>49</v>
      </c>
      <c r="M115" s="202"/>
      <c r="N115" s="199" t="s">
        <v>334</v>
      </c>
      <c r="O115" s="203"/>
      <c r="P115" s="194" t="s">
        <v>106</v>
      </c>
      <c r="Q115" s="202"/>
      <c r="R115" s="198">
        <v>965987.85071031412</v>
      </c>
      <c r="S115" s="198">
        <v>945434.91771647765</v>
      </c>
      <c r="T115" s="198">
        <v>1007093.7166979871</v>
      </c>
      <c r="U115" s="198">
        <f t="shared" si="10"/>
        <v>2918516.4851247789</v>
      </c>
      <c r="X115" s="206"/>
    </row>
    <row r="116" spans="1:24" s="192" customFormat="1" x14ac:dyDescent="0.2">
      <c r="A116" s="205" t="s">
        <v>106</v>
      </c>
      <c r="B116" s="195" t="s">
        <v>335</v>
      </c>
      <c r="C116" s="201"/>
      <c r="D116" s="197" t="s">
        <v>267</v>
      </c>
      <c r="E116" s="201"/>
      <c r="F116" s="198">
        <f t="shared" si="9"/>
        <v>31758.0882924123</v>
      </c>
      <c r="G116" s="198">
        <f t="shared" si="9"/>
        <v>31758.0882924123</v>
      </c>
      <c r="H116" s="198">
        <f t="shared" si="9"/>
        <v>31758.0882924123</v>
      </c>
      <c r="I116" s="202"/>
      <c r="J116" s="202">
        <v>3</v>
      </c>
      <c r="K116" s="198">
        <v>3</v>
      </c>
      <c r="L116" s="202">
        <v>3</v>
      </c>
      <c r="M116" s="202"/>
      <c r="N116" s="199" t="s">
        <v>336</v>
      </c>
      <c r="O116" s="203"/>
      <c r="P116" s="194" t="s">
        <v>106</v>
      </c>
      <c r="Q116" s="202"/>
      <c r="R116" s="198">
        <v>95274.264877236899</v>
      </c>
      <c r="S116" s="198">
        <v>95274.264877236899</v>
      </c>
      <c r="T116" s="198">
        <v>95274.264877236899</v>
      </c>
      <c r="U116" s="198">
        <f t="shared" si="10"/>
        <v>285822.79463171068</v>
      </c>
      <c r="X116" s="206"/>
    </row>
    <row r="117" spans="1:24" s="192" customFormat="1" x14ac:dyDescent="0.2">
      <c r="A117" s="205" t="s">
        <v>106</v>
      </c>
      <c r="B117" s="195" t="s">
        <v>337</v>
      </c>
      <c r="C117" s="201"/>
      <c r="D117" s="197" t="s">
        <v>267</v>
      </c>
      <c r="E117" s="201"/>
      <c r="F117" s="198">
        <f t="shared" si="9"/>
        <v>38597.103949449542</v>
      </c>
      <c r="G117" s="198">
        <f t="shared" si="9"/>
        <v>38597.103949449542</v>
      </c>
      <c r="H117" s="198">
        <f t="shared" si="9"/>
        <v>38597.103949449542</v>
      </c>
      <c r="I117" s="202"/>
      <c r="J117" s="202">
        <v>1</v>
      </c>
      <c r="K117" s="198">
        <v>1</v>
      </c>
      <c r="L117" s="202">
        <v>1</v>
      </c>
      <c r="M117" s="202"/>
      <c r="N117" s="199" t="s">
        <v>338</v>
      </c>
      <c r="O117" s="203"/>
      <c r="P117" s="194" t="s">
        <v>106</v>
      </c>
      <c r="Q117" s="202"/>
      <c r="R117" s="198">
        <v>38597.103949449542</v>
      </c>
      <c r="S117" s="198">
        <v>38597.103949449542</v>
      </c>
      <c r="T117" s="198">
        <v>38597.103949449542</v>
      </c>
      <c r="U117" s="198">
        <f t="shared" si="10"/>
        <v>115791.31184834862</v>
      </c>
      <c r="X117" s="206"/>
    </row>
    <row r="118" spans="1:24" s="192" customFormat="1" x14ac:dyDescent="0.2">
      <c r="A118" s="205" t="s">
        <v>106</v>
      </c>
      <c r="B118" s="195" t="s">
        <v>339</v>
      </c>
      <c r="C118" s="201"/>
      <c r="D118" s="197" t="s">
        <v>267</v>
      </c>
      <c r="E118" s="201"/>
      <c r="F118" s="198">
        <f t="shared" si="9"/>
        <v>27550.614589807956</v>
      </c>
      <c r="G118" s="198">
        <f t="shared" si="9"/>
        <v>27550.614589807956</v>
      </c>
      <c r="H118" s="198">
        <f t="shared" si="9"/>
        <v>27550.614589807956</v>
      </c>
      <c r="I118" s="202"/>
      <c r="J118" s="202">
        <v>1</v>
      </c>
      <c r="K118" s="198">
        <v>1</v>
      </c>
      <c r="L118" s="202">
        <v>1</v>
      </c>
      <c r="M118" s="202"/>
      <c r="N118" s="199" t="s">
        <v>340</v>
      </c>
      <c r="O118" s="203"/>
      <c r="P118" s="194" t="s">
        <v>106</v>
      </c>
      <c r="Q118" s="202"/>
      <c r="R118" s="198">
        <v>27550.614589807956</v>
      </c>
      <c r="S118" s="198">
        <v>27550.614589807956</v>
      </c>
      <c r="T118" s="198">
        <v>27550.614589807956</v>
      </c>
      <c r="U118" s="198">
        <f t="shared" si="10"/>
        <v>82651.843769423867</v>
      </c>
      <c r="X118" s="206"/>
    </row>
    <row r="119" spans="1:24" s="192" customFormat="1" x14ac:dyDescent="0.2">
      <c r="A119" s="205" t="s">
        <v>106</v>
      </c>
      <c r="B119" s="195" t="s">
        <v>341</v>
      </c>
      <c r="C119" s="201"/>
      <c r="D119" s="197" t="s">
        <v>267</v>
      </c>
      <c r="E119" s="201"/>
      <c r="F119" s="198">
        <f t="shared" si="9"/>
        <v>11267.478767763239</v>
      </c>
      <c r="G119" s="198">
        <f t="shared" si="9"/>
        <v>11267.478767763239</v>
      </c>
      <c r="H119" s="198">
        <f t="shared" si="9"/>
        <v>11267.478767763239</v>
      </c>
      <c r="I119" s="202"/>
      <c r="J119" s="202">
        <v>75</v>
      </c>
      <c r="K119" s="198">
        <v>78</v>
      </c>
      <c r="L119" s="202">
        <v>77</v>
      </c>
      <c r="M119" s="202"/>
      <c r="N119" s="199" t="s">
        <v>342</v>
      </c>
      <c r="O119" s="203"/>
      <c r="P119" s="194" t="s">
        <v>106</v>
      </c>
      <c r="Q119" s="202"/>
      <c r="R119" s="198">
        <v>845060.90758224297</v>
      </c>
      <c r="S119" s="198">
        <v>878863.3438855327</v>
      </c>
      <c r="T119" s="198">
        <v>867595.86511776946</v>
      </c>
      <c r="U119" s="198">
        <f t="shared" si="10"/>
        <v>2591520.1165855452</v>
      </c>
      <c r="X119" s="206"/>
    </row>
    <row r="120" spans="1:24" s="192" customFormat="1" x14ac:dyDescent="0.2">
      <c r="A120" s="205" t="s">
        <v>106</v>
      </c>
      <c r="B120" s="195" t="s">
        <v>343</v>
      </c>
      <c r="C120" s="201"/>
      <c r="D120" s="197" t="s">
        <v>267</v>
      </c>
      <c r="E120" s="201"/>
      <c r="F120" s="198">
        <f t="shared" si="9"/>
        <v>8020.8819478491241</v>
      </c>
      <c r="G120" s="198">
        <f t="shared" si="9"/>
        <v>8020.881947849125</v>
      </c>
      <c r="H120" s="198">
        <f t="shared" si="9"/>
        <v>8020.881947849125</v>
      </c>
      <c r="I120" s="202"/>
      <c r="J120" s="202">
        <v>58</v>
      </c>
      <c r="K120" s="198">
        <v>55</v>
      </c>
      <c r="L120" s="202">
        <v>55</v>
      </c>
      <c r="M120" s="202"/>
      <c r="N120" s="199" t="s">
        <v>344</v>
      </c>
      <c r="O120" s="203"/>
      <c r="P120" s="194" t="s">
        <v>106</v>
      </c>
      <c r="Q120" s="202"/>
      <c r="R120" s="198">
        <v>465211.15297524922</v>
      </c>
      <c r="S120" s="198">
        <v>441148.50713170186</v>
      </c>
      <c r="T120" s="198">
        <v>441148.50713170186</v>
      </c>
      <c r="U120" s="198">
        <f t="shared" si="10"/>
        <v>1347508.1672386529</v>
      </c>
      <c r="X120" s="206"/>
    </row>
    <row r="121" spans="1:24" s="192" customFormat="1" x14ac:dyDescent="0.2">
      <c r="A121" s="205" t="s">
        <v>106</v>
      </c>
      <c r="B121" s="195" t="s">
        <v>345</v>
      </c>
      <c r="C121" s="201"/>
      <c r="D121" s="197" t="s">
        <v>267</v>
      </c>
      <c r="E121" s="201"/>
      <c r="F121" s="198">
        <f t="shared" si="9"/>
        <v>47299.95442458371</v>
      </c>
      <c r="G121" s="198">
        <f t="shared" si="9"/>
        <v>47299.95442458371</v>
      </c>
      <c r="H121" s="198">
        <f t="shared" si="9"/>
        <v>47299.95442458371</v>
      </c>
      <c r="I121" s="202"/>
      <c r="J121" s="202">
        <v>15</v>
      </c>
      <c r="K121" s="198">
        <v>15</v>
      </c>
      <c r="L121" s="202">
        <v>15</v>
      </c>
      <c r="M121" s="202"/>
      <c r="N121" s="199" t="s">
        <v>346</v>
      </c>
      <c r="O121" s="203"/>
      <c r="P121" s="194" t="s">
        <v>106</v>
      </c>
      <c r="Q121" s="202"/>
      <c r="R121" s="198">
        <v>709499.31636875565</v>
      </c>
      <c r="S121" s="198">
        <v>709499.31636875565</v>
      </c>
      <c r="T121" s="198">
        <v>709499.31636875565</v>
      </c>
      <c r="U121" s="198">
        <f t="shared" si="10"/>
        <v>2128497.9491062667</v>
      </c>
      <c r="X121" s="206"/>
    </row>
    <row r="122" spans="1:24" s="192" customFormat="1" x14ac:dyDescent="0.2">
      <c r="A122" s="205" t="s">
        <v>106</v>
      </c>
      <c r="B122" s="195" t="s">
        <v>347</v>
      </c>
      <c r="C122" s="201"/>
      <c r="D122" s="197" t="s">
        <v>267</v>
      </c>
      <c r="E122" s="201"/>
      <c r="F122" s="198">
        <f t="shared" si="9"/>
        <v>47299.954424583717</v>
      </c>
      <c r="G122" s="198">
        <f t="shared" si="9"/>
        <v>47299.954424583717</v>
      </c>
      <c r="H122" s="198">
        <f t="shared" si="9"/>
        <v>47299.954424583717</v>
      </c>
      <c r="I122" s="202"/>
      <c r="J122" s="202">
        <v>1</v>
      </c>
      <c r="K122" s="198">
        <v>1</v>
      </c>
      <c r="L122" s="202">
        <v>1</v>
      </c>
      <c r="M122" s="202"/>
      <c r="N122" s="199" t="s">
        <v>348</v>
      </c>
      <c r="O122" s="203"/>
      <c r="P122" s="194" t="s">
        <v>106</v>
      </c>
      <c r="Q122" s="202"/>
      <c r="R122" s="198">
        <v>47299.954424583717</v>
      </c>
      <c r="S122" s="198">
        <v>47299.954424583717</v>
      </c>
      <c r="T122" s="198">
        <v>47299.954424583717</v>
      </c>
      <c r="U122" s="198">
        <f t="shared" si="10"/>
        <v>141899.86327375117</v>
      </c>
      <c r="X122" s="206"/>
    </row>
    <row r="123" spans="1:24" s="192" customFormat="1" x14ac:dyDescent="0.2">
      <c r="A123" s="205" t="s">
        <v>106</v>
      </c>
      <c r="B123" s="195" t="s">
        <v>349</v>
      </c>
      <c r="C123" s="201"/>
      <c r="D123" s="197" t="s">
        <v>267</v>
      </c>
      <c r="E123" s="201"/>
      <c r="F123" s="198">
        <f t="shared" si="9"/>
        <v>73792.947375410658</v>
      </c>
      <c r="G123" s="198">
        <f t="shared" si="9"/>
        <v>73792.947375410658</v>
      </c>
      <c r="H123" s="198">
        <f t="shared" si="9"/>
        <v>73792.947375410658</v>
      </c>
      <c r="I123" s="202"/>
      <c r="J123" s="202">
        <v>1</v>
      </c>
      <c r="K123" s="198">
        <v>1</v>
      </c>
      <c r="L123" s="202">
        <v>1</v>
      </c>
      <c r="M123" s="202"/>
      <c r="N123" s="199" t="s">
        <v>350</v>
      </c>
      <c r="O123" s="203"/>
      <c r="P123" s="194" t="s">
        <v>106</v>
      </c>
      <c r="Q123" s="202"/>
      <c r="R123" s="198">
        <v>73792.947375410658</v>
      </c>
      <c r="S123" s="198">
        <v>73792.947375410658</v>
      </c>
      <c r="T123" s="198">
        <v>73792.947375410658</v>
      </c>
      <c r="U123" s="198">
        <f t="shared" si="10"/>
        <v>221378.84212623199</v>
      </c>
      <c r="X123" s="206"/>
    </row>
    <row r="124" spans="1:24" s="192" customFormat="1" x14ac:dyDescent="0.2">
      <c r="A124" s="205" t="s">
        <v>106</v>
      </c>
      <c r="B124" s="195" t="s">
        <v>351</v>
      </c>
      <c r="C124" s="201"/>
      <c r="D124" s="197" t="s">
        <v>267</v>
      </c>
      <c r="E124" s="201"/>
      <c r="F124" s="198">
        <f t="shared" si="9"/>
        <v>35559.180380389669</v>
      </c>
      <c r="G124" s="198">
        <f t="shared" si="9"/>
        <v>35559.180380389669</v>
      </c>
      <c r="H124" s="198">
        <f t="shared" si="9"/>
        <v>35559.180380389669</v>
      </c>
      <c r="I124" s="202"/>
      <c r="J124" s="202">
        <v>16</v>
      </c>
      <c r="K124" s="198">
        <v>16</v>
      </c>
      <c r="L124" s="202">
        <v>16</v>
      </c>
      <c r="M124" s="202"/>
      <c r="N124" s="199" t="s">
        <v>352</v>
      </c>
      <c r="O124" s="203"/>
      <c r="P124" s="194" t="s">
        <v>106</v>
      </c>
      <c r="Q124" s="202"/>
      <c r="R124" s="198">
        <v>568946.88608623471</v>
      </c>
      <c r="S124" s="198">
        <v>568946.88608623471</v>
      </c>
      <c r="T124" s="198">
        <v>568946.88608623471</v>
      </c>
      <c r="U124" s="198">
        <f t="shared" si="10"/>
        <v>1706840.658258704</v>
      </c>
      <c r="X124" s="206"/>
    </row>
    <row r="125" spans="1:24" s="192" customFormat="1" x14ac:dyDescent="0.2">
      <c r="A125" s="205" t="s">
        <v>106</v>
      </c>
      <c r="B125" s="195" t="s">
        <v>353</v>
      </c>
      <c r="C125" s="201"/>
      <c r="D125" s="197" t="s">
        <v>267</v>
      </c>
      <c r="E125" s="201"/>
      <c r="F125" s="198">
        <f t="shared" si="9"/>
        <v>35559.180380389669</v>
      </c>
      <c r="G125" s="198">
        <f t="shared" si="9"/>
        <v>35559.180380389669</v>
      </c>
      <c r="H125" s="198">
        <f t="shared" si="9"/>
        <v>35559.180380389669</v>
      </c>
      <c r="I125" s="202"/>
      <c r="J125" s="202">
        <v>16</v>
      </c>
      <c r="K125" s="198">
        <v>16</v>
      </c>
      <c r="L125" s="202">
        <v>16</v>
      </c>
      <c r="M125" s="202"/>
      <c r="N125" s="199" t="s">
        <v>354</v>
      </c>
      <c r="O125" s="203"/>
      <c r="P125" s="194" t="s">
        <v>106</v>
      </c>
      <c r="Q125" s="202"/>
      <c r="R125" s="198">
        <v>568946.88608623471</v>
      </c>
      <c r="S125" s="198">
        <v>568946.88608623471</v>
      </c>
      <c r="T125" s="198">
        <v>568946.88608623471</v>
      </c>
      <c r="U125" s="198">
        <f t="shared" si="10"/>
        <v>1706840.658258704</v>
      </c>
      <c r="X125" s="206"/>
    </row>
    <row r="126" spans="1:24" s="192" customFormat="1" x14ac:dyDescent="0.2">
      <c r="A126" s="205" t="s">
        <v>106</v>
      </c>
      <c r="B126" s="195" t="s">
        <v>355</v>
      </c>
      <c r="C126" s="201"/>
      <c r="D126" s="197" t="s">
        <v>267</v>
      </c>
      <c r="E126" s="201"/>
      <c r="F126" s="198">
        <f t="shared" si="9"/>
        <v>20552.953623915651</v>
      </c>
      <c r="G126" s="198">
        <f t="shared" si="9"/>
        <v>20552.953623915651</v>
      </c>
      <c r="H126" s="198">
        <f t="shared" si="9"/>
        <v>20552.953623915651</v>
      </c>
      <c r="I126" s="202"/>
      <c r="J126" s="202">
        <v>3</v>
      </c>
      <c r="K126" s="198">
        <v>3</v>
      </c>
      <c r="L126" s="202">
        <v>3</v>
      </c>
      <c r="M126" s="202"/>
      <c r="N126" s="199" t="s">
        <v>356</v>
      </c>
      <c r="O126" s="203"/>
      <c r="P126" s="194" t="s">
        <v>106</v>
      </c>
      <c r="Q126" s="202"/>
      <c r="R126" s="198">
        <v>61658.860871746954</v>
      </c>
      <c r="S126" s="198">
        <v>61658.860871746954</v>
      </c>
      <c r="T126" s="198">
        <v>61658.860871746954</v>
      </c>
      <c r="U126" s="198">
        <f t="shared" si="10"/>
        <v>184976.58261524086</v>
      </c>
      <c r="X126" s="206"/>
    </row>
    <row r="127" spans="1:24" s="192" customFormat="1" x14ac:dyDescent="0.2">
      <c r="A127" s="205" t="s">
        <v>106</v>
      </c>
      <c r="B127" s="195" t="s">
        <v>357</v>
      </c>
      <c r="C127" s="201"/>
      <c r="D127" s="197" t="s">
        <v>267</v>
      </c>
      <c r="E127" s="201"/>
      <c r="F127" s="198">
        <f t="shared" si="9"/>
        <v>26252.384337409982</v>
      </c>
      <c r="G127" s="198">
        <f t="shared" si="9"/>
        <v>26252.384337409982</v>
      </c>
      <c r="H127" s="198">
        <f t="shared" si="9"/>
        <v>26252.384337409982</v>
      </c>
      <c r="I127" s="202"/>
      <c r="J127" s="202">
        <v>10</v>
      </c>
      <c r="K127" s="198">
        <v>10</v>
      </c>
      <c r="L127" s="202">
        <v>10</v>
      </c>
      <c r="M127" s="202"/>
      <c r="N127" s="199" t="s">
        <v>358</v>
      </c>
      <c r="O127" s="203"/>
      <c r="P127" s="194" t="s">
        <v>106</v>
      </c>
      <c r="Q127" s="202"/>
      <c r="R127" s="198">
        <v>262523.84337409982</v>
      </c>
      <c r="S127" s="198">
        <v>262523.84337409982</v>
      </c>
      <c r="T127" s="198">
        <v>262523.84337409982</v>
      </c>
      <c r="U127" s="198">
        <f t="shared" si="10"/>
        <v>787571.53012229945</v>
      </c>
      <c r="X127" s="206"/>
    </row>
    <row r="128" spans="1:24" s="192" customFormat="1" x14ac:dyDescent="0.2">
      <c r="A128" s="205" t="s">
        <v>106</v>
      </c>
      <c r="B128" s="195" t="s">
        <v>359</v>
      </c>
      <c r="C128" s="201"/>
      <c r="D128" s="197" t="s">
        <v>267</v>
      </c>
      <c r="E128" s="201"/>
      <c r="F128" s="198">
        <f t="shared" si="9"/>
        <v>35559.180380389669</v>
      </c>
      <c r="G128" s="198">
        <f t="shared" si="9"/>
        <v>35559.180380389669</v>
      </c>
      <c r="H128" s="198">
        <f t="shared" si="9"/>
        <v>35559.180380389669</v>
      </c>
      <c r="I128" s="202"/>
      <c r="J128" s="202">
        <v>1</v>
      </c>
      <c r="K128" s="198">
        <v>1</v>
      </c>
      <c r="L128" s="202">
        <v>1</v>
      </c>
      <c r="M128" s="202"/>
      <c r="N128" s="199" t="s">
        <v>360</v>
      </c>
      <c r="O128" s="203"/>
      <c r="P128" s="194" t="s">
        <v>106</v>
      </c>
      <c r="Q128" s="202"/>
      <c r="R128" s="198">
        <v>35559.180380389669</v>
      </c>
      <c r="S128" s="198">
        <v>35559.180380389669</v>
      </c>
      <c r="T128" s="198">
        <v>35559.180380389669</v>
      </c>
      <c r="U128" s="198">
        <f t="shared" si="10"/>
        <v>106677.541141169</v>
      </c>
      <c r="X128" s="206"/>
    </row>
    <row r="129" spans="1:24" s="192" customFormat="1" x14ac:dyDescent="0.2">
      <c r="A129" s="205" t="s">
        <v>106</v>
      </c>
      <c r="B129" s="195" t="s">
        <v>361</v>
      </c>
      <c r="C129" s="201"/>
      <c r="D129" s="197" t="s">
        <v>267</v>
      </c>
      <c r="E129" s="201"/>
      <c r="F129" s="198">
        <f t="shared" si="9"/>
        <v>20552.932993836472</v>
      </c>
      <c r="G129" s="198">
        <f t="shared" si="9"/>
        <v>20552.932993836472</v>
      </c>
      <c r="H129" s="198">
        <f t="shared" si="9"/>
        <v>20552.932993836472</v>
      </c>
      <c r="I129" s="202"/>
      <c r="J129" s="202">
        <v>13</v>
      </c>
      <c r="K129" s="198">
        <v>13</v>
      </c>
      <c r="L129" s="202">
        <v>14</v>
      </c>
      <c r="M129" s="202"/>
      <c r="N129" s="199" t="s">
        <v>362</v>
      </c>
      <c r="O129" s="203"/>
      <c r="P129" s="194" t="s">
        <v>106</v>
      </c>
      <c r="Q129" s="202"/>
      <c r="R129" s="198">
        <v>267188.12891987414</v>
      </c>
      <c r="S129" s="198">
        <v>267188.12891987414</v>
      </c>
      <c r="T129" s="198">
        <v>287741.06191371061</v>
      </c>
      <c r="U129" s="198">
        <f t="shared" si="10"/>
        <v>822117.31975345896</v>
      </c>
      <c r="X129" s="206"/>
    </row>
    <row r="130" spans="1:24" s="192" customFormat="1" x14ac:dyDescent="0.2">
      <c r="A130" s="205" t="s">
        <v>106</v>
      </c>
      <c r="B130" s="195" t="s">
        <v>363</v>
      </c>
      <c r="C130" s="201"/>
      <c r="D130" s="197" t="s">
        <v>267</v>
      </c>
      <c r="E130" s="201"/>
      <c r="F130" s="198">
        <f t="shared" si="9"/>
        <v>20552.932993836472</v>
      </c>
      <c r="G130" s="198">
        <f t="shared" si="9"/>
        <v>20552.932993836472</v>
      </c>
      <c r="H130" s="198">
        <f t="shared" si="9"/>
        <v>20552.932993836472</v>
      </c>
      <c r="I130" s="202"/>
      <c r="J130" s="202">
        <v>27</v>
      </c>
      <c r="K130" s="198">
        <v>28</v>
      </c>
      <c r="L130" s="202">
        <v>26</v>
      </c>
      <c r="M130" s="202"/>
      <c r="N130" s="199" t="s">
        <v>364</v>
      </c>
      <c r="O130" s="203"/>
      <c r="P130" s="194" t="s">
        <v>106</v>
      </c>
      <c r="Q130" s="202"/>
      <c r="R130" s="198">
        <v>554929.19083358475</v>
      </c>
      <c r="S130" s="198">
        <v>575482.12382742122</v>
      </c>
      <c r="T130" s="198">
        <v>534376.25783974829</v>
      </c>
      <c r="U130" s="198">
        <f t="shared" si="10"/>
        <v>1664787.5725007541</v>
      </c>
      <c r="X130" s="206"/>
    </row>
    <row r="131" spans="1:24" s="192" customFormat="1" x14ac:dyDescent="0.2">
      <c r="A131" s="205" t="s">
        <v>106</v>
      </c>
      <c r="B131" s="195" t="s">
        <v>365</v>
      </c>
      <c r="C131" s="201"/>
      <c r="D131" s="197" t="s">
        <v>267</v>
      </c>
      <c r="E131" s="201"/>
      <c r="F131" s="198">
        <f t="shared" si="9"/>
        <v>20607.839949560497</v>
      </c>
      <c r="G131" s="198">
        <f t="shared" si="9"/>
        <v>20607.839949560501</v>
      </c>
      <c r="H131" s="198">
        <f t="shared" si="9"/>
        <v>20607.839949560501</v>
      </c>
      <c r="I131" s="202"/>
      <c r="J131" s="202">
        <v>54</v>
      </c>
      <c r="K131" s="198">
        <v>55</v>
      </c>
      <c r="L131" s="202">
        <v>55</v>
      </c>
      <c r="M131" s="202"/>
      <c r="N131" s="199" t="s">
        <v>366</v>
      </c>
      <c r="O131" s="203"/>
      <c r="P131" s="194" t="s">
        <v>106</v>
      </c>
      <c r="Q131" s="202"/>
      <c r="R131" s="198">
        <v>1112823.3572762669</v>
      </c>
      <c r="S131" s="198">
        <v>1133431.1972258275</v>
      </c>
      <c r="T131" s="198">
        <v>1133431.1972258275</v>
      </c>
      <c r="U131" s="198">
        <f t="shared" si="10"/>
        <v>3379685.7517279219</v>
      </c>
      <c r="X131" s="206"/>
    </row>
    <row r="132" spans="1:24" s="192" customFormat="1" x14ac:dyDescent="0.2">
      <c r="A132" s="205" t="s">
        <v>106</v>
      </c>
      <c r="B132" s="195" t="s">
        <v>367</v>
      </c>
      <c r="C132" s="201"/>
      <c r="D132" s="197" t="s">
        <v>267</v>
      </c>
      <c r="E132" s="201"/>
      <c r="F132" s="198">
        <f t="shared" si="9"/>
        <v>31158.784492381143</v>
      </c>
      <c r="G132" s="198">
        <f t="shared" si="9"/>
        <v>31158.784492381143</v>
      </c>
      <c r="H132" s="198">
        <f t="shared" si="9"/>
        <v>31158.784492381143</v>
      </c>
      <c r="I132" s="202"/>
      <c r="J132" s="202">
        <v>1</v>
      </c>
      <c r="K132" s="198">
        <v>1</v>
      </c>
      <c r="L132" s="202">
        <v>1</v>
      </c>
      <c r="M132" s="202"/>
      <c r="N132" s="199" t="s">
        <v>368</v>
      </c>
      <c r="O132" s="203"/>
      <c r="P132" s="194" t="s">
        <v>106</v>
      </c>
      <c r="Q132" s="202"/>
      <c r="R132" s="198">
        <v>31158.784492381143</v>
      </c>
      <c r="S132" s="198">
        <v>31158.784492381143</v>
      </c>
      <c r="T132" s="198">
        <v>31158.784492381143</v>
      </c>
      <c r="U132" s="198">
        <f t="shared" si="10"/>
        <v>93476.353477143421</v>
      </c>
      <c r="X132" s="206"/>
    </row>
    <row r="133" spans="1:24" s="192" customFormat="1" x14ac:dyDescent="0.2">
      <c r="A133" s="205" t="s">
        <v>106</v>
      </c>
      <c r="B133" s="195" t="s">
        <v>369</v>
      </c>
      <c r="C133" s="201"/>
      <c r="D133" s="197" t="s">
        <v>267</v>
      </c>
      <c r="E133" s="201"/>
      <c r="F133" s="198">
        <f t="shared" si="9"/>
        <v>40719.413029528929</v>
      </c>
      <c r="G133" s="198">
        <f t="shared" si="9"/>
        <v>40719.413029528929</v>
      </c>
      <c r="H133" s="198">
        <f t="shared" si="9"/>
        <v>40719.413029528929</v>
      </c>
      <c r="I133" s="202"/>
      <c r="J133" s="202">
        <v>1</v>
      </c>
      <c r="K133" s="198">
        <v>1</v>
      </c>
      <c r="L133" s="202">
        <v>1</v>
      </c>
      <c r="M133" s="202"/>
      <c r="N133" s="199" t="s">
        <v>370</v>
      </c>
      <c r="O133" s="203"/>
      <c r="P133" s="194" t="s">
        <v>106</v>
      </c>
      <c r="Q133" s="202"/>
      <c r="R133" s="198">
        <v>40719.413029528929</v>
      </c>
      <c r="S133" s="198">
        <v>40719.413029528929</v>
      </c>
      <c r="T133" s="198">
        <v>40719.413029528929</v>
      </c>
      <c r="U133" s="198">
        <f t="shared" si="10"/>
        <v>122158.23908858679</v>
      </c>
      <c r="X133" s="206"/>
    </row>
    <row r="134" spans="1:24" s="192" customFormat="1" x14ac:dyDescent="0.2">
      <c r="A134" s="205" t="s">
        <v>106</v>
      </c>
      <c r="B134" s="195" t="s">
        <v>371</v>
      </c>
      <c r="C134" s="201"/>
      <c r="D134" s="197" t="s">
        <v>267</v>
      </c>
      <c r="E134" s="201"/>
      <c r="F134" s="198">
        <f t="shared" si="9"/>
        <v>47299.944109544114</v>
      </c>
      <c r="G134" s="198">
        <f t="shared" si="9"/>
        <v>47299.944109544114</v>
      </c>
      <c r="H134" s="198">
        <f t="shared" si="9"/>
        <v>47299.944109544114</v>
      </c>
      <c r="I134" s="202"/>
      <c r="J134" s="202">
        <v>1</v>
      </c>
      <c r="K134" s="198">
        <v>1</v>
      </c>
      <c r="L134" s="202">
        <v>1</v>
      </c>
      <c r="M134" s="202"/>
      <c r="N134" s="199" t="s">
        <v>372</v>
      </c>
      <c r="O134" s="203"/>
      <c r="P134" s="194" t="s">
        <v>106</v>
      </c>
      <c r="Q134" s="202"/>
      <c r="R134" s="198">
        <v>47299.944109544114</v>
      </c>
      <c r="S134" s="198">
        <v>47299.944109544114</v>
      </c>
      <c r="T134" s="198">
        <v>47299.944109544114</v>
      </c>
      <c r="U134" s="198">
        <f t="shared" si="10"/>
        <v>141899.83232863236</v>
      </c>
      <c r="X134" s="206"/>
    </row>
    <row r="135" spans="1:24" s="192" customFormat="1" x14ac:dyDescent="0.2">
      <c r="A135" s="205" t="s">
        <v>106</v>
      </c>
      <c r="B135" s="195" t="s">
        <v>373</v>
      </c>
      <c r="C135" s="201"/>
      <c r="D135" s="197" t="s">
        <v>267</v>
      </c>
      <c r="E135" s="201"/>
      <c r="F135" s="198">
        <f t="shared" si="9"/>
        <v>47299.944109544114</v>
      </c>
      <c r="G135" s="198">
        <f t="shared" si="9"/>
        <v>47299.944109544114</v>
      </c>
      <c r="H135" s="198">
        <f t="shared" si="9"/>
        <v>47299.944109544114</v>
      </c>
      <c r="I135" s="202"/>
      <c r="J135" s="202">
        <v>1</v>
      </c>
      <c r="K135" s="198">
        <v>1</v>
      </c>
      <c r="L135" s="202">
        <v>1</v>
      </c>
      <c r="M135" s="202"/>
      <c r="N135" s="199" t="s">
        <v>374</v>
      </c>
      <c r="O135" s="203"/>
      <c r="P135" s="194" t="s">
        <v>106</v>
      </c>
      <c r="Q135" s="202"/>
      <c r="R135" s="198">
        <v>47299.944109544114</v>
      </c>
      <c r="S135" s="198">
        <v>47299.944109544114</v>
      </c>
      <c r="T135" s="198">
        <v>47299.944109544114</v>
      </c>
      <c r="U135" s="198">
        <f t="shared" si="10"/>
        <v>141899.83232863236</v>
      </c>
      <c r="X135" s="206"/>
    </row>
    <row r="136" spans="1:24" s="192" customFormat="1" x14ac:dyDescent="0.2">
      <c r="A136" s="205" t="s">
        <v>106</v>
      </c>
      <c r="B136" s="195" t="s">
        <v>375</v>
      </c>
      <c r="C136" s="201"/>
      <c r="D136" s="197" t="s">
        <v>267</v>
      </c>
      <c r="E136" s="201"/>
      <c r="F136" s="198">
        <f t="shared" si="9"/>
        <v>56620.294114541721</v>
      </c>
      <c r="G136" s="198">
        <f t="shared" si="9"/>
        <v>56620.294114541721</v>
      </c>
      <c r="H136" s="198">
        <f t="shared" si="9"/>
        <v>56620.294114541721</v>
      </c>
      <c r="I136" s="202"/>
      <c r="J136" s="202">
        <v>1</v>
      </c>
      <c r="K136" s="198">
        <v>1</v>
      </c>
      <c r="L136" s="202">
        <v>1</v>
      </c>
      <c r="M136" s="202"/>
      <c r="N136" s="199" t="s">
        <v>376</v>
      </c>
      <c r="O136" s="203"/>
      <c r="P136" s="194" t="s">
        <v>106</v>
      </c>
      <c r="Q136" s="202"/>
      <c r="R136" s="198">
        <v>56620.294114541721</v>
      </c>
      <c r="S136" s="198">
        <v>56620.294114541721</v>
      </c>
      <c r="T136" s="198">
        <v>56620.294114541721</v>
      </c>
      <c r="U136" s="198">
        <f t="shared" si="10"/>
        <v>169860.88234362516</v>
      </c>
      <c r="X136" s="206"/>
    </row>
    <row r="137" spans="1:24" s="192" customFormat="1" x14ac:dyDescent="0.2">
      <c r="A137" s="205" t="s">
        <v>106</v>
      </c>
      <c r="B137" s="195" t="s">
        <v>377</v>
      </c>
      <c r="C137" s="201"/>
      <c r="D137" s="197" t="s">
        <v>267</v>
      </c>
      <c r="E137" s="201"/>
      <c r="F137" s="198">
        <f t="shared" si="9"/>
        <v>24546.617185951211</v>
      </c>
      <c r="G137" s="198">
        <f t="shared" si="9"/>
        <v>24546.617185951211</v>
      </c>
      <c r="H137" s="198">
        <f t="shared" si="9"/>
        <v>24546.617185951211</v>
      </c>
      <c r="I137" s="202"/>
      <c r="J137" s="202">
        <v>1</v>
      </c>
      <c r="K137" s="198">
        <v>1</v>
      </c>
      <c r="L137" s="202">
        <v>1</v>
      </c>
      <c r="M137" s="202"/>
      <c r="N137" s="199" t="s">
        <v>378</v>
      </c>
      <c r="O137" s="203"/>
      <c r="P137" s="194" t="s">
        <v>106</v>
      </c>
      <c r="Q137" s="202"/>
      <c r="R137" s="198">
        <v>24546.617185951211</v>
      </c>
      <c r="S137" s="198">
        <v>24546.617185951211</v>
      </c>
      <c r="T137" s="198">
        <v>24546.617185951211</v>
      </c>
      <c r="U137" s="198">
        <f t="shared" si="10"/>
        <v>73639.851557853632</v>
      </c>
      <c r="X137" s="206"/>
    </row>
    <row r="138" spans="1:24" s="192" customFormat="1" x14ac:dyDescent="0.2">
      <c r="A138" s="205" t="s">
        <v>106</v>
      </c>
      <c r="B138" s="195" t="s">
        <v>379</v>
      </c>
      <c r="C138" s="201"/>
      <c r="D138" s="197" t="s">
        <v>267</v>
      </c>
      <c r="E138" s="201"/>
      <c r="F138" s="198">
        <f t="shared" si="9"/>
        <v>13781.453584921013</v>
      </c>
      <c r="G138" s="198">
        <f t="shared" si="9"/>
        <v>13741.549952515414</v>
      </c>
      <c r="H138" s="198">
        <f t="shared" si="9"/>
        <v>13675.826322670897</v>
      </c>
      <c r="I138" s="202"/>
      <c r="J138" s="202">
        <v>14</v>
      </c>
      <c r="K138" s="198">
        <v>15</v>
      </c>
      <c r="L138" s="202">
        <v>17</v>
      </c>
      <c r="M138" s="202"/>
      <c r="N138" s="199" t="s">
        <v>380</v>
      </c>
      <c r="O138" s="203"/>
      <c r="P138" s="194" t="s">
        <v>106</v>
      </c>
      <c r="Q138" s="202"/>
      <c r="R138" s="198">
        <v>192940.3501888942</v>
      </c>
      <c r="S138" s="198">
        <v>206123.24928773122</v>
      </c>
      <c r="T138" s="198">
        <v>232489.04748540526</v>
      </c>
      <c r="U138" s="198">
        <f t="shared" si="10"/>
        <v>631552.64696203067</v>
      </c>
      <c r="X138" s="206"/>
    </row>
    <row r="139" spans="1:24" s="192" customFormat="1" x14ac:dyDescent="0.2">
      <c r="A139" s="205" t="s">
        <v>106</v>
      </c>
      <c r="B139" s="195" t="s">
        <v>381</v>
      </c>
      <c r="C139" s="201"/>
      <c r="D139" s="197" t="s">
        <v>267</v>
      </c>
      <c r="E139" s="201"/>
      <c r="F139" s="198">
        <f t="shared" si="9"/>
        <v>24546.617185951211</v>
      </c>
      <c r="G139" s="198">
        <f t="shared" si="9"/>
        <v>24546.617185951211</v>
      </c>
      <c r="H139" s="198">
        <f t="shared" si="9"/>
        <v>24546.617185951211</v>
      </c>
      <c r="I139" s="202"/>
      <c r="J139" s="202">
        <v>1</v>
      </c>
      <c r="K139" s="198">
        <v>1</v>
      </c>
      <c r="L139" s="202">
        <v>1</v>
      </c>
      <c r="M139" s="202"/>
      <c r="N139" s="199" t="s">
        <v>382</v>
      </c>
      <c r="O139" s="203"/>
      <c r="P139" s="194" t="s">
        <v>106</v>
      </c>
      <c r="Q139" s="202"/>
      <c r="R139" s="198">
        <v>24546.617185951211</v>
      </c>
      <c r="S139" s="198">
        <v>24546.617185951211</v>
      </c>
      <c r="T139" s="198">
        <v>24546.617185951211</v>
      </c>
      <c r="U139" s="198">
        <f t="shared" si="10"/>
        <v>73639.851557853632</v>
      </c>
      <c r="X139" s="206"/>
    </row>
    <row r="140" spans="1:24" s="192" customFormat="1" x14ac:dyDescent="0.2">
      <c r="A140" s="205" t="s">
        <v>106</v>
      </c>
      <c r="B140" s="195" t="s">
        <v>383</v>
      </c>
      <c r="C140" s="201"/>
      <c r="D140" s="197" t="s">
        <v>267</v>
      </c>
      <c r="E140" s="201"/>
      <c r="F140" s="198">
        <f t="shared" si="9"/>
        <v>40719.413029528929</v>
      </c>
      <c r="G140" s="198">
        <f t="shared" si="9"/>
        <v>40719.413029528929</v>
      </c>
      <c r="H140" s="198">
        <f t="shared" si="9"/>
        <v>40719.413029528929</v>
      </c>
      <c r="I140" s="202"/>
      <c r="J140" s="202">
        <v>1</v>
      </c>
      <c r="K140" s="198">
        <v>1</v>
      </c>
      <c r="L140" s="202">
        <v>1</v>
      </c>
      <c r="M140" s="202"/>
      <c r="N140" s="199" t="s">
        <v>384</v>
      </c>
      <c r="O140" s="203"/>
      <c r="P140" s="194" t="s">
        <v>106</v>
      </c>
      <c r="Q140" s="202"/>
      <c r="R140" s="198">
        <v>40719.413029528929</v>
      </c>
      <c r="S140" s="198">
        <v>40719.413029528929</v>
      </c>
      <c r="T140" s="198">
        <v>40719.413029528929</v>
      </c>
      <c r="U140" s="198">
        <f t="shared" si="10"/>
        <v>122158.23908858679</v>
      </c>
      <c r="X140" s="206"/>
    </row>
    <row r="141" spans="1:24" s="192" customFormat="1" x14ac:dyDescent="0.2">
      <c r="A141" s="205" t="s">
        <v>106</v>
      </c>
      <c r="B141" s="195" t="s">
        <v>385</v>
      </c>
      <c r="C141" s="201"/>
      <c r="D141" s="197" t="s">
        <v>267</v>
      </c>
      <c r="E141" s="201"/>
      <c r="F141" s="198">
        <f t="shared" si="9"/>
        <v>31758.077977372712</v>
      </c>
      <c r="G141" s="198">
        <f t="shared" si="9"/>
        <v>31758.077977372712</v>
      </c>
      <c r="H141" s="198">
        <f t="shared" si="9"/>
        <v>31758.077977372712</v>
      </c>
      <c r="I141" s="202"/>
      <c r="J141" s="202">
        <v>1</v>
      </c>
      <c r="K141" s="198">
        <v>1</v>
      </c>
      <c r="L141" s="202">
        <v>1</v>
      </c>
      <c r="M141" s="202"/>
      <c r="N141" s="199" t="s">
        <v>386</v>
      </c>
      <c r="O141" s="203"/>
      <c r="P141" s="194" t="s">
        <v>106</v>
      </c>
      <c r="Q141" s="202"/>
      <c r="R141" s="198">
        <v>31758.077977372712</v>
      </c>
      <c r="S141" s="198">
        <v>31758.077977372712</v>
      </c>
      <c r="T141" s="198">
        <v>31758.077977372712</v>
      </c>
      <c r="U141" s="198">
        <f t="shared" si="10"/>
        <v>95274.233932118135</v>
      </c>
      <c r="X141" s="206"/>
    </row>
    <row r="142" spans="1:24" s="192" customFormat="1" x14ac:dyDescent="0.2">
      <c r="A142" s="205" t="s">
        <v>106</v>
      </c>
      <c r="B142" s="195" t="s">
        <v>387</v>
      </c>
      <c r="C142" s="201"/>
      <c r="D142" s="197" t="s">
        <v>267</v>
      </c>
      <c r="E142" s="201"/>
      <c r="F142" s="198">
        <f t="shared" si="9"/>
        <v>34345.646918044273</v>
      </c>
      <c r="G142" s="198">
        <f t="shared" si="9"/>
        <v>34345.646918044273</v>
      </c>
      <c r="H142" s="198">
        <f t="shared" si="9"/>
        <v>34345.646918044273</v>
      </c>
      <c r="I142" s="202"/>
      <c r="J142" s="202">
        <v>1</v>
      </c>
      <c r="K142" s="198">
        <v>1</v>
      </c>
      <c r="L142" s="202">
        <v>1</v>
      </c>
      <c r="M142" s="202"/>
      <c r="N142" s="199" t="s">
        <v>388</v>
      </c>
      <c r="O142" s="203"/>
      <c r="P142" s="194" t="s">
        <v>106</v>
      </c>
      <c r="Q142" s="202"/>
      <c r="R142" s="198">
        <v>34345.646918044273</v>
      </c>
      <c r="S142" s="198">
        <v>34345.646918044273</v>
      </c>
      <c r="T142" s="198">
        <v>34345.646918044273</v>
      </c>
      <c r="U142" s="198">
        <f t="shared" si="10"/>
        <v>103036.94075413281</v>
      </c>
      <c r="X142" s="206"/>
    </row>
    <row r="143" spans="1:24" s="192" customFormat="1" x14ac:dyDescent="0.2">
      <c r="A143" s="205" t="s">
        <v>106</v>
      </c>
      <c r="B143" s="195" t="s">
        <v>389</v>
      </c>
      <c r="C143" s="201"/>
      <c r="D143" s="197" t="s">
        <v>267</v>
      </c>
      <c r="E143" s="201"/>
      <c r="F143" s="198">
        <f t="shared" si="9"/>
        <v>34345.646918044273</v>
      </c>
      <c r="G143" s="198">
        <f t="shared" si="9"/>
        <v>34345.646918044273</v>
      </c>
      <c r="H143" s="198">
        <f t="shared" si="9"/>
        <v>34345.646918044273</v>
      </c>
      <c r="I143" s="202"/>
      <c r="J143" s="202">
        <v>1</v>
      </c>
      <c r="K143" s="198">
        <v>1</v>
      </c>
      <c r="L143" s="202">
        <v>1</v>
      </c>
      <c r="M143" s="202"/>
      <c r="N143" s="199" t="s">
        <v>390</v>
      </c>
      <c r="O143" s="203"/>
      <c r="P143" s="194" t="s">
        <v>106</v>
      </c>
      <c r="Q143" s="202"/>
      <c r="R143" s="198">
        <v>34345.646918044273</v>
      </c>
      <c r="S143" s="198">
        <v>34345.646918044273</v>
      </c>
      <c r="T143" s="198">
        <v>34345.646918044273</v>
      </c>
      <c r="U143" s="198">
        <f t="shared" si="10"/>
        <v>103036.94075413281</v>
      </c>
      <c r="X143" s="206"/>
    </row>
    <row r="144" spans="1:24" s="192" customFormat="1" x14ac:dyDescent="0.2">
      <c r="A144" s="205" t="s">
        <v>106</v>
      </c>
      <c r="B144" s="195" t="s">
        <v>391</v>
      </c>
      <c r="C144" s="201"/>
      <c r="D144" s="197" t="s">
        <v>267</v>
      </c>
      <c r="E144" s="201"/>
      <c r="F144" s="198">
        <f t="shared" si="9"/>
        <v>13182.899098837026</v>
      </c>
      <c r="G144" s="198">
        <f t="shared" si="9"/>
        <v>13182.899098837026</v>
      </c>
      <c r="H144" s="198">
        <f t="shared" si="9"/>
        <v>13182.899098837026</v>
      </c>
      <c r="I144" s="202"/>
      <c r="J144" s="202">
        <v>1</v>
      </c>
      <c r="K144" s="198">
        <v>1</v>
      </c>
      <c r="L144" s="202">
        <v>1</v>
      </c>
      <c r="M144" s="202"/>
      <c r="N144" s="199" t="s">
        <v>392</v>
      </c>
      <c r="O144" s="203"/>
      <c r="P144" s="194" t="s">
        <v>106</v>
      </c>
      <c r="Q144" s="202"/>
      <c r="R144" s="198">
        <v>13182.899098837026</v>
      </c>
      <c r="S144" s="198">
        <v>13182.899098837026</v>
      </c>
      <c r="T144" s="198">
        <v>13182.899098837026</v>
      </c>
      <c r="U144" s="198">
        <f t="shared" si="10"/>
        <v>39548.697296511076</v>
      </c>
      <c r="X144" s="206"/>
    </row>
    <row r="145" spans="1:24" s="192" customFormat="1" x14ac:dyDescent="0.2">
      <c r="A145" s="205" t="s">
        <v>106</v>
      </c>
      <c r="B145" s="195" t="s">
        <v>393</v>
      </c>
      <c r="C145" s="201"/>
      <c r="D145" s="197" t="s">
        <v>267</v>
      </c>
      <c r="E145" s="201"/>
      <c r="F145" s="198">
        <f t="shared" si="9"/>
        <v>38597.103949449542</v>
      </c>
      <c r="G145" s="198">
        <f t="shared" si="9"/>
        <v>38597.103949449542</v>
      </c>
      <c r="H145" s="198">
        <f t="shared" si="9"/>
        <v>38597.103949449542</v>
      </c>
      <c r="I145" s="202"/>
      <c r="J145" s="202">
        <v>7</v>
      </c>
      <c r="K145" s="198">
        <v>7</v>
      </c>
      <c r="L145" s="202">
        <v>7</v>
      </c>
      <c r="M145" s="202"/>
      <c r="N145" s="199" t="s">
        <v>394</v>
      </c>
      <c r="O145" s="203"/>
      <c r="P145" s="194" t="s">
        <v>106</v>
      </c>
      <c r="Q145" s="202"/>
      <c r="R145" s="198">
        <v>270179.72764614678</v>
      </c>
      <c r="S145" s="198">
        <v>270179.72764614678</v>
      </c>
      <c r="T145" s="198">
        <v>270179.72764614678</v>
      </c>
      <c r="U145" s="198">
        <f t="shared" si="10"/>
        <v>810539.18293844035</v>
      </c>
      <c r="X145" s="206"/>
    </row>
    <row r="146" spans="1:24" s="192" customFormat="1" x14ac:dyDescent="0.2">
      <c r="A146" s="205" t="s">
        <v>106</v>
      </c>
      <c r="B146" s="195" t="s">
        <v>395</v>
      </c>
      <c r="C146" s="201"/>
      <c r="D146" s="197" t="s">
        <v>267</v>
      </c>
      <c r="E146" s="201"/>
      <c r="F146" s="198">
        <f t="shared" ref="F146:H148" si="11">R146/J146</f>
        <v>40719.413029528929</v>
      </c>
      <c r="G146" s="198">
        <f t="shared" si="11"/>
        <v>40719.413029528929</v>
      </c>
      <c r="H146" s="198">
        <f t="shared" si="11"/>
        <v>40719.413029528929</v>
      </c>
      <c r="I146" s="202"/>
      <c r="J146" s="202">
        <v>1</v>
      </c>
      <c r="K146" s="198">
        <v>1</v>
      </c>
      <c r="L146" s="202">
        <v>1</v>
      </c>
      <c r="M146" s="202"/>
      <c r="N146" s="199" t="s">
        <v>396</v>
      </c>
      <c r="O146" s="203"/>
      <c r="P146" s="194" t="s">
        <v>106</v>
      </c>
      <c r="Q146" s="202"/>
      <c r="R146" s="198">
        <v>40719.413029528929</v>
      </c>
      <c r="S146" s="198">
        <v>40719.413029528929</v>
      </c>
      <c r="T146" s="198">
        <v>40719.413029528929</v>
      </c>
      <c r="U146" s="198">
        <f t="shared" si="10"/>
        <v>122158.23908858679</v>
      </c>
      <c r="X146" s="206"/>
    </row>
    <row r="147" spans="1:24" s="192" customFormat="1" x14ac:dyDescent="0.2">
      <c r="A147" s="205" t="s">
        <v>106</v>
      </c>
      <c r="B147" s="195" t="s">
        <v>397</v>
      </c>
      <c r="C147" s="201"/>
      <c r="D147" s="197" t="s">
        <v>267</v>
      </c>
      <c r="E147" s="201"/>
      <c r="F147" s="198">
        <f t="shared" si="11"/>
        <v>27550.614589807956</v>
      </c>
      <c r="G147" s="198">
        <f t="shared" si="11"/>
        <v>27550.614589807956</v>
      </c>
      <c r="H147" s="198">
        <f t="shared" si="11"/>
        <v>27550.614589807956</v>
      </c>
      <c r="I147" s="202"/>
      <c r="J147" s="202">
        <v>5</v>
      </c>
      <c r="K147" s="198">
        <v>7</v>
      </c>
      <c r="L147" s="202">
        <v>7</v>
      </c>
      <c r="M147" s="202"/>
      <c r="N147" s="199" t="s">
        <v>398</v>
      </c>
      <c r="O147" s="203"/>
      <c r="P147" s="194" t="s">
        <v>106</v>
      </c>
      <c r="Q147" s="202"/>
      <c r="R147" s="198">
        <v>137753.07294903978</v>
      </c>
      <c r="S147" s="198">
        <v>192854.30212865569</v>
      </c>
      <c r="T147" s="198">
        <v>192854.30212865569</v>
      </c>
      <c r="U147" s="198">
        <f t="shared" si="10"/>
        <v>523461.67720635119</v>
      </c>
      <c r="X147" s="206"/>
    </row>
    <row r="148" spans="1:24" s="192" customFormat="1" x14ac:dyDescent="0.2">
      <c r="A148" s="205" t="s">
        <v>106</v>
      </c>
      <c r="B148" s="195" t="s">
        <v>399</v>
      </c>
      <c r="C148" s="201"/>
      <c r="D148" s="197" t="s">
        <v>267</v>
      </c>
      <c r="E148" s="201"/>
      <c r="F148" s="198">
        <f t="shared" si="11"/>
        <v>63478.258499301126</v>
      </c>
      <c r="G148" s="198">
        <f t="shared" si="11"/>
        <v>63478.258499301126</v>
      </c>
      <c r="H148" s="198">
        <f t="shared" si="11"/>
        <v>63478.258499301126</v>
      </c>
      <c r="I148" s="202"/>
      <c r="J148" s="202">
        <v>1</v>
      </c>
      <c r="K148" s="198">
        <v>1</v>
      </c>
      <c r="L148" s="202">
        <v>1</v>
      </c>
      <c r="M148" s="202"/>
      <c r="N148" s="199" t="s">
        <v>400</v>
      </c>
      <c r="O148" s="203"/>
      <c r="P148" s="194" t="s">
        <v>106</v>
      </c>
      <c r="Q148" s="202"/>
      <c r="R148" s="198">
        <v>63478.258499301126</v>
      </c>
      <c r="S148" s="198">
        <v>63478.258499301126</v>
      </c>
      <c r="T148" s="198">
        <v>63478.258499301126</v>
      </c>
      <c r="U148" s="198">
        <f t="shared" si="10"/>
        <v>190434.77549790338</v>
      </c>
      <c r="X148" s="206"/>
    </row>
    <row r="149" spans="1:24" s="192" customFormat="1" x14ac:dyDescent="0.2">
      <c r="A149" s="205"/>
      <c r="B149" s="168"/>
      <c r="C149" s="201"/>
      <c r="D149" s="176" t="s">
        <v>401</v>
      </c>
      <c r="E149" s="201"/>
      <c r="F149" s="178"/>
      <c r="G149" s="178"/>
      <c r="H149" s="178"/>
      <c r="I149" s="202"/>
      <c r="J149" s="168">
        <f>SUM(J82:J148)</f>
        <v>1603</v>
      </c>
      <c r="K149" s="168">
        <f>SUM(K82:K148)</f>
        <v>1584</v>
      </c>
      <c r="L149" s="168">
        <f>SUM(L82:L148)</f>
        <v>1609</v>
      </c>
      <c r="M149" s="202"/>
      <c r="N149" s="168"/>
      <c r="O149" s="203"/>
      <c r="P149" s="194"/>
      <c r="Q149" s="202"/>
      <c r="R149" s="171">
        <f>SUM(R82:R148)</f>
        <v>33287824.558707982</v>
      </c>
      <c r="S149" s="171">
        <f>SUM(S82:S148)</f>
        <v>33028727.980072178</v>
      </c>
      <c r="T149" s="171">
        <f>SUM(T82:T148)</f>
        <v>33428093.376977053</v>
      </c>
      <c r="U149" s="171">
        <f>SUM(U82:U148)</f>
        <v>99744645.915757209</v>
      </c>
      <c r="X149" s="206"/>
    </row>
    <row r="150" spans="1:24" x14ac:dyDescent="0.2">
      <c r="A150" s="205"/>
      <c r="B150" s="168"/>
      <c r="C150" s="201"/>
      <c r="D150" s="176" t="s">
        <v>402</v>
      </c>
      <c r="E150" s="201"/>
      <c r="F150" s="178"/>
      <c r="G150" s="178"/>
      <c r="H150" s="178"/>
      <c r="I150" s="202"/>
      <c r="J150" s="169">
        <f>SUM(J149,J81,J42)</f>
        <v>15427</v>
      </c>
      <c r="K150" s="169">
        <f>SUM(K149,K81,K42)</f>
        <v>15255</v>
      </c>
      <c r="L150" s="169">
        <f>SUM(L149,L81,L42)</f>
        <v>15304</v>
      </c>
      <c r="M150" s="202"/>
      <c r="N150" s="168"/>
      <c r="O150" s="203"/>
      <c r="P150" s="194"/>
      <c r="Q150" s="202"/>
      <c r="R150" s="171">
        <f>R43+R81+R149</f>
        <v>233681106.18300238</v>
      </c>
      <c r="S150" s="171">
        <f>S43+S81+S149</f>
        <v>230029964.92064375</v>
      </c>
      <c r="T150" s="171">
        <f>T43+T81+T149</f>
        <v>232621547.11254323</v>
      </c>
      <c r="U150" s="171">
        <f>U43+U81+U149</f>
        <v>696332618.21618927</v>
      </c>
    </row>
    <row r="153" spans="1:24" x14ac:dyDescent="0.2">
      <c r="J153" s="9"/>
      <c r="K153" s="9"/>
      <c r="L153" s="9"/>
    </row>
    <row r="161" spans="10:12" x14ac:dyDescent="0.2">
      <c r="J161" s="207"/>
      <c r="K161" s="207"/>
      <c r="L161" s="207"/>
    </row>
  </sheetData>
  <mergeCells count="18">
    <mergeCell ref="R8:U8"/>
    <mergeCell ref="X8:X80"/>
    <mergeCell ref="A10:U10"/>
    <mergeCell ref="A42:D42"/>
    <mergeCell ref="A7:A9"/>
    <mergeCell ref="B7:P7"/>
    <mergeCell ref="B8:B9"/>
    <mergeCell ref="D8:D9"/>
    <mergeCell ref="F8:H8"/>
    <mergeCell ref="J8:L8"/>
    <mergeCell ref="N8:N9"/>
    <mergeCell ref="P8:P9"/>
    <mergeCell ref="A6:T6"/>
    <mergeCell ref="A1:T1"/>
    <mergeCell ref="A2:Q2"/>
    <mergeCell ref="A3:T3"/>
    <mergeCell ref="A4:T4"/>
    <mergeCell ref="A5:T5"/>
  </mergeCells>
  <pageMargins left="0.15748031496062992" right="7.874015748031496E-2" top="0.39370078740157483" bottom="0.39370078740157483" header="0.31496062992125984" footer="0.31496062992125984"/>
  <pageSetup scale="46" orientation="landscape" r:id="rId1"/>
  <headerFooter>
    <oddFooter>&amp;R&amp;P de &amp;N</oddFooter>
  </headerFooter>
  <colBreaks count="1" manualBreakCount="1">
    <brk id="2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51"/>
  <sheetViews>
    <sheetView topLeftCell="H137" zoomScaleNormal="100" workbookViewId="0">
      <selection activeCell="U155" sqref="U155"/>
    </sheetView>
  </sheetViews>
  <sheetFormatPr baseColWidth="10" defaultRowHeight="12.75" x14ac:dyDescent="0.2"/>
  <cols>
    <col min="1" max="1" width="20" style="180" customWidth="1"/>
    <col min="2" max="2" width="39.140625" style="180" customWidth="1"/>
    <col min="3" max="3" width="2.5703125" style="180" customWidth="1"/>
    <col min="4" max="4" width="21.5703125" style="180" customWidth="1"/>
    <col min="5" max="5" width="2.28515625" style="180" customWidth="1"/>
    <col min="6" max="8" width="19" style="180" customWidth="1"/>
    <col min="9" max="9" width="1.28515625" style="180" customWidth="1"/>
    <col min="10" max="12" width="10.85546875" style="180" customWidth="1"/>
    <col min="13" max="13" width="1.5703125" style="180" customWidth="1"/>
    <col min="14" max="14" width="41.42578125" style="193" bestFit="1" customWidth="1"/>
    <col min="15" max="15" width="1.7109375" style="180" customWidth="1"/>
    <col min="16" max="16" width="16.85546875" style="180" customWidth="1"/>
    <col min="17" max="17" width="0.7109375" style="180" customWidth="1"/>
    <col min="18" max="19" width="13.140625" style="180" customWidth="1"/>
    <col min="20" max="20" width="13.28515625" style="180" customWidth="1"/>
    <col min="21" max="21" width="13.85546875" style="180" bestFit="1" customWidth="1"/>
    <col min="22" max="16384" width="11.42578125" style="180"/>
  </cols>
  <sheetData>
    <row r="1" spans="1:24" ht="18.75" customHeight="1" x14ac:dyDescent="0.2">
      <c r="A1" s="428" t="s">
        <v>0</v>
      </c>
      <c r="B1" s="428"/>
      <c r="C1" s="428"/>
      <c r="D1" s="428"/>
      <c r="E1" s="428"/>
      <c r="F1" s="428"/>
      <c r="G1" s="428"/>
      <c r="H1" s="428"/>
      <c r="I1" s="428"/>
      <c r="J1" s="428"/>
      <c r="K1" s="428"/>
      <c r="L1" s="428"/>
      <c r="M1" s="428"/>
      <c r="N1" s="428"/>
      <c r="O1" s="428"/>
      <c r="P1" s="428"/>
      <c r="Q1" s="428"/>
      <c r="R1" s="210"/>
      <c r="S1" s="210"/>
      <c r="T1" s="210"/>
      <c r="U1" s="210"/>
    </row>
    <row r="2" spans="1:24" ht="12" customHeight="1" x14ac:dyDescent="0.2">
      <c r="A2" s="428" t="s">
        <v>132</v>
      </c>
      <c r="B2" s="429"/>
      <c r="C2" s="429"/>
      <c r="D2" s="429"/>
      <c r="E2" s="429"/>
      <c r="F2" s="429"/>
      <c r="G2" s="429"/>
      <c r="H2" s="429"/>
      <c r="I2" s="429"/>
      <c r="J2" s="429"/>
      <c r="K2" s="429"/>
      <c r="L2" s="429"/>
      <c r="M2" s="429"/>
      <c r="N2" s="429"/>
      <c r="O2" s="429"/>
      <c r="P2" s="429"/>
      <c r="Q2" s="429"/>
      <c r="R2" s="210"/>
      <c r="S2" s="210"/>
      <c r="T2" s="210"/>
      <c r="U2" s="210"/>
    </row>
    <row r="3" spans="1:24" ht="14.25" customHeight="1" x14ac:dyDescent="0.2">
      <c r="A3" s="428" t="s">
        <v>131</v>
      </c>
      <c r="B3" s="429"/>
      <c r="C3" s="429"/>
      <c r="D3" s="429"/>
      <c r="E3" s="429"/>
      <c r="F3" s="429"/>
      <c r="G3" s="429"/>
      <c r="H3" s="429"/>
      <c r="I3" s="429"/>
      <c r="J3" s="429"/>
      <c r="K3" s="429"/>
      <c r="L3" s="429"/>
      <c r="M3" s="429"/>
      <c r="N3" s="429"/>
      <c r="O3" s="429"/>
      <c r="P3" s="429"/>
      <c r="Q3" s="429"/>
      <c r="R3" s="211"/>
      <c r="S3" s="211"/>
      <c r="T3" s="211"/>
      <c r="U3" s="211"/>
    </row>
    <row r="4" spans="1:24" ht="13.5" customHeight="1" x14ac:dyDescent="0.2">
      <c r="A4" s="430" t="s">
        <v>1</v>
      </c>
      <c r="B4" s="431"/>
      <c r="C4" s="431"/>
      <c r="D4" s="431"/>
      <c r="E4" s="431"/>
      <c r="F4" s="431"/>
      <c r="G4" s="431"/>
      <c r="H4" s="431"/>
      <c r="I4" s="431"/>
      <c r="J4" s="431"/>
      <c r="K4" s="431"/>
      <c r="L4" s="431"/>
      <c r="M4" s="431"/>
      <c r="N4" s="431"/>
      <c r="O4" s="431"/>
      <c r="P4" s="431"/>
      <c r="Q4" s="431"/>
      <c r="R4" s="212"/>
      <c r="S4" s="212"/>
      <c r="T4" s="212"/>
      <c r="U4" s="212"/>
    </row>
    <row r="5" spans="1:24" ht="14.25" customHeight="1" x14ac:dyDescent="0.2">
      <c r="A5" s="430" t="s">
        <v>407</v>
      </c>
      <c r="B5" s="431"/>
      <c r="C5" s="431"/>
      <c r="D5" s="431"/>
      <c r="E5" s="431"/>
      <c r="F5" s="431"/>
      <c r="G5" s="431"/>
      <c r="H5" s="431"/>
      <c r="I5" s="431"/>
      <c r="J5" s="431"/>
      <c r="K5" s="431"/>
      <c r="L5" s="431"/>
      <c r="M5" s="431"/>
      <c r="N5" s="431"/>
      <c r="O5" s="431"/>
      <c r="P5" s="431"/>
      <c r="Q5" s="431"/>
      <c r="R5" s="212"/>
      <c r="S5" s="212"/>
      <c r="T5" s="212"/>
      <c r="U5" s="212"/>
    </row>
    <row r="6" spans="1:24" ht="18" x14ac:dyDescent="0.2">
      <c r="A6" s="426" t="s">
        <v>408</v>
      </c>
      <c r="B6" s="426"/>
      <c r="C6" s="426"/>
      <c r="D6" s="426"/>
      <c r="E6" s="426"/>
      <c r="F6" s="426"/>
      <c r="G6" s="426"/>
      <c r="H6" s="426"/>
      <c r="I6" s="426"/>
      <c r="J6" s="426"/>
      <c r="K6" s="426"/>
      <c r="L6" s="426"/>
      <c r="M6" s="426"/>
      <c r="N6" s="426"/>
      <c r="O6" s="426"/>
      <c r="P6" s="426"/>
      <c r="Q6" s="426"/>
      <c r="R6" s="426"/>
      <c r="S6" s="426"/>
      <c r="T6" s="426"/>
      <c r="U6" s="183" t="s">
        <v>409</v>
      </c>
    </row>
    <row r="7" spans="1:24" ht="30" customHeight="1" x14ac:dyDescent="0.2">
      <c r="A7" s="438" t="s">
        <v>2</v>
      </c>
      <c r="B7" s="440" t="s">
        <v>3</v>
      </c>
      <c r="C7" s="441"/>
      <c r="D7" s="441"/>
      <c r="E7" s="441"/>
      <c r="F7" s="441"/>
      <c r="G7" s="441"/>
      <c r="H7" s="441"/>
      <c r="I7" s="441"/>
      <c r="J7" s="441"/>
      <c r="K7" s="441"/>
      <c r="L7" s="441"/>
      <c r="M7" s="441"/>
      <c r="N7" s="441"/>
      <c r="O7" s="441"/>
      <c r="P7" s="442"/>
      <c r="Q7" s="184"/>
      <c r="R7" s="185"/>
      <c r="S7" s="185"/>
      <c r="T7" s="185"/>
      <c r="U7" s="186"/>
    </row>
    <row r="8" spans="1:24" ht="25.5" customHeight="1" x14ac:dyDescent="0.2">
      <c r="A8" s="439"/>
      <c r="B8" s="443" t="s">
        <v>4</v>
      </c>
      <c r="C8" s="187"/>
      <c r="D8" s="444" t="s">
        <v>5</v>
      </c>
      <c r="E8" s="188"/>
      <c r="F8" s="448"/>
      <c r="G8" s="448"/>
      <c r="H8" s="448"/>
      <c r="I8" s="187"/>
      <c r="J8" s="448"/>
      <c r="K8" s="448"/>
      <c r="L8" s="448"/>
      <c r="M8" s="188"/>
      <c r="N8" s="432" t="s">
        <v>8</v>
      </c>
      <c r="O8" s="188"/>
      <c r="P8" s="432" t="s">
        <v>9</v>
      </c>
      <c r="Q8" s="188"/>
      <c r="R8" s="432"/>
      <c r="S8" s="432"/>
      <c r="T8" s="432"/>
      <c r="U8" s="432"/>
      <c r="X8" s="433" t="s">
        <v>61</v>
      </c>
    </row>
    <row r="9" spans="1:24" ht="27.75" customHeight="1" x14ac:dyDescent="0.2">
      <c r="A9" s="439"/>
      <c r="B9" s="443"/>
      <c r="C9" s="189"/>
      <c r="D9" s="444"/>
      <c r="E9" s="190"/>
      <c r="F9" s="215" t="s">
        <v>77</v>
      </c>
      <c r="G9" s="215" t="s">
        <v>84</v>
      </c>
      <c r="H9" s="215" t="s">
        <v>79</v>
      </c>
      <c r="I9" s="189"/>
      <c r="J9" s="215" t="s">
        <v>77</v>
      </c>
      <c r="K9" s="215" t="s">
        <v>84</v>
      </c>
      <c r="L9" s="215" t="s">
        <v>79</v>
      </c>
      <c r="M9" s="190"/>
      <c r="N9" s="438"/>
      <c r="O9" s="190"/>
      <c r="P9" s="438"/>
      <c r="Q9" s="190"/>
      <c r="R9" s="191" t="s">
        <v>77</v>
      </c>
      <c r="S9" s="191" t="s">
        <v>84</v>
      </c>
      <c r="T9" s="191" t="s">
        <v>79</v>
      </c>
      <c r="U9" s="191" t="s">
        <v>410</v>
      </c>
      <c r="X9" s="433"/>
    </row>
    <row r="10" spans="1:24" s="192" customFormat="1" ht="6.75" customHeight="1" x14ac:dyDescent="0.4">
      <c r="A10" s="434"/>
      <c r="B10" s="435"/>
      <c r="C10" s="435"/>
      <c r="D10" s="435"/>
      <c r="E10" s="435"/>
      <c r="F10" s="435"/>
      <c r="G10" s="435"/>
      <c r="H10" s="435"/>
      <c r="I10" s="435"/>
      <c r="J10" s="435"/>
      <c r="K10" s="435"/>
      <c r="L10" s="435"/>
      <c r="M10" s="435"/>
      <c r="N10" s="435"/>
      <c r="O10" s="435"/>
      <c r="P10" s="435"/>
      <c r="Q10" s="435"/>
      <c r="R10" s="435"/>
      <c r="S10" s="435"/>
      <c r="T10" s="435"/>
      <c r="U10" s="436"/>
      <c r="X10" s="433"/>
    </row>
    <row r="11" spans="1:24" s="192" customFormat="1" x14ac:dyDescent="0.2">
      <c r="N11" s="193"/>
      <c r="X11" s="433"/>
    </row>
    <row r="12" spans="1:24" s="192" customFormat="1" x14ac:dyDescent="0.2">
      <c r="A12" s="194" t="s">
        <v>106</v>
      </c>
      <c r="B12" s="195" t="s">
        <v>137</v>
      </c>
      <c r="C12" s="196"/>
      <c r="D12" s="197" t="s">
        <v>138</v>
      </c>
      <c r="E12" s="196"/>
      <c r="F12" s="198">
        <f t="shared" ref="F12:H13" si="0">R12/J12</f>
        <v>322.80191765088671</v>
      </c>
      <c r="G12" s="198">
        <f t="shared" si="0"/>
        <v>334.12729946769156</v>
      </c>
      <c r="H12" s="198">
        <f t="shared" si="0"/>
        <v>334.15792996394975</v>
      </c>
      <c r="I12" s="198"/>
      <c r="J12" s="202">
        <v>27425.369999999974</v>
      </c>
      <c r="K12" s="202">
        <v>28675.989999999987</v>
      </c>
      <c r="L12" s="202">
        <v>28774.339999999986</v>
      </c>
      <c r="M12" s="198"/>
      <c r="N12" s="199" t="s">
        <v>139</v>
      </c>
      <c r="O12" s="200"/>
      <c r="P12" s="194" t="s">
        <v>106</v>
      </c>
      <c r="Q12" s="198"/>
      <c r="R12" s="202">
        <v>8852962.0282850899</v>
      </c>
      <c r="S12" s="202">
        <v>9581431.0982625242</v>
      </c>
      <c r="T12" s="202">
        <v>9615173.8904788736</v>
      </c>
      <c r="U12" s="198">
        <v>53528111.149309993</v>
      </c>
      <c r="X12" s="433"/>
    </row>
    <row r="13" spans="1:24" s="192" customFormat="1" x14ac:dyDescent="0.2">
      <c r="A13" s="194" t="s">
        <v>106</v>
      </c>
      <c r="B13" s="195" t="s">
        <v>140</v>
      </c>
      <c r="C13" s="201"/>
      <c r="D13" s="197" t="s">
        <v>138</v>
      </c>
      <c r="E13" s="201"/>
      <c r="F13" s="198">
        <f t="shared" si="0"/>
        <v>357.88248424380157</v>
      </c>
      <c r="G13" s="198">
        <f t="shared" si="0"/>
        <v>370.40348652171292</v>
      </c>
      <c r="H13" s="198">
        <f t="shared" si="0"/>
        <v>370.40075297736416</v>
      </c>
      <c r="I13" s="202"/>
      <c r="J13" s="202">
        <v>94404.229999999385</v>
      </c>
      <c r="K13" s="202">
        <v>96865.199999999342</v>
      </c>
      <c r="L13" s="202">
        <v>96707.399999999296</v>
      </c>
      <c r="M13" s="202"/>
      <c r="N13" s="199" t="s">
        <v>141</v>
      </c>
      <c r="O13" s="203"/>
      <c r="P13" s="194" t="s">
        <v>106</v>
      </c>
      <c r="Q13" s="202"/>
      <c r="R13" s="202">
        <v>33785620.355522998</v>
      </c>
      <c r="S13" s="202">
        <v>35879207.80262278</v>
      </c>
      <c r="T13" s="202">
        <v>35820493.778482884</v>
      </c>
      <c r="U13" s="198">
        <v>204489010.39843222</v>
      </c>
      <c r="X13" s="433"/>
    </row>
    <row r="14" spans="1:24" s="192" customFormat="1" x14ac:dyDescent="0.2">
      <c r="A14" s="194"/>
      <c r="B14" s="168"/>
      <c r="C14" s="201"/>
      <c r="D14" s="168"/>
      <c r="E14" s="201"/>
      <c r="F14" s="169"/>
      <c r="G14" s="169"/>
      <c r="H14" s="169"/>
      <c r="I14" s="202"/>
      <c r="J14" s="170">
        <f t="shared" ref="J14:L14" si="1">SUM(J12:J13)</f>
        <v>121829.59999999937</v>
      </c>
      <c r="K14" s="170">
        <f t="shared" si="1"/>
        <v>125541.18999999933</v>
      </c>
      <c r="L14" s="170">
        <f t="shared" si="1"/>
        <v>125481.73999999928</v>
      </c>
      <c r="M14" s="202"/>
      <c r="N14" s="168"/>
      <c r="O14" s="203"/>
      <c r="P14" s="194"/>
      <c r="Q14" s="202"/>
      <c r="R14" s="171">
        <f t="shared" ref="R14:T14" si="2">SUM(R12:R13)</f>
        <v>42638582.383808091</v>
      </c>
      <c r="S14" s="171">
        <f t="shared" si="2"/>
        <v>45460638.900885306</v>
      </c>
      <c r="T14" s="171">
        <f t="shared" si="2"/>
        <v>45435667.668961756</v>
      </c>
      <c r="U14" s="171">
        <v>258017121.54774222</v>
      </c>
      <c r="X14" s="433"/>
    </row>
    <row r="15" spans="1:24" s="192" customFormat="1" x14ac:dyDescent="0.2">
      <c r="A15" s="194" t="s">
        <v>106</v>
      </c>
      <c r="B15" s="195" t="s">
        <v>142</v>
      </c>
      <c r="C15" s="201"/>
      <c r="D15" s="197" t="s">
        <v>143</v>
      </c>
      <c r="E15" s="201"/>
      <c r="F15" s="198">
        <f t="shared" ref="F15:H41" si="3">R15/J15</f>
        <v>6834.0271406086313</v>
      </c>
      <c r="G15" s="198">
        <f t="shared" si="3"/>
        <v>7073.0913780365954</v>
      </c>
      <c r="H15" s="198">
        <f t="shared" si="3"/>
        <v>7073.0913780365954</v>
      </c>
      <c r="I15" s="202"/>
      <c r="J15" s="202">
        <v>26</v>
      </c>
      <c r="K15" s="202">
        <v>26</v>
      </c>
      <c r="L15" s="202">
        <v>26</v>
      </c>
      <c r="M15" s="202"/>
      <c r="N15" s="199" t="s">
        <v>144</v>
      </c>
      <c r="O15" s="203"/>
      <c r="P15" s="194" t="s">
        <v>106</v>
      </c>
      <c r="Q15" s="202"/>
      <c r="R15" s="202">
        <v>177684.70565582442</v>
      </c>
      <c r="S15" s="202">
        <v>183900.37582895148</v>
      </c>
      <c r="T15" s="202">
        <v>183900.37582895148</v>
      </c>
      <c r="U15" s="198">
        <v>1109682.4515352172</v>
      </c>
      <c r="X15" s="433"/>
    </row>
    <row r="16" spans="1:24" s="192" customFormat="1" x14ac:dyDescent="0.2">
      <c r="A16" s="194" t="s">
        <v>106</v>
      </c>
      <c r="B16" s="195" t="s">
        <v>145</v>
      </c>
      <c r="C16" s="201"/>
      <c r="D16" s="197" t="s">
        <v>143</v>
      </c>
      <c r="E16" s="201"/>
      <c r="F16" s="198">
        <f t="shared" si="3"/>
        <v>8055.6636650237388</v>
      </c>
      <c r="G16" s="198">
        <f t="shared" si="3"/>
        <v>8337.6524211843316</v>
      </c>
      <c r="H16" s="198">
        <f t="shared" si="3"/>
        <v>8344.9394207579116</v>
      </c>
      <c r="I16" s="202"/>
      <c r="J16" s="202">
        <v>114</v>
      </c>
      <c r="K16" s="202">
        <v>114</v>
      </c>
      <c r="L16" s="202">
        <v>116</v>
      </c>
      <c r="M16" s="202"/>
      <c r="N16" s="199" t="s">
        <v>146</v>
      </c>
      <c r="O16" s="203"/>
      <c r="P16" s="194" t="s">
        <v>106</v>
      </c>
      <c r="Q16" s="202"/>
      <c r="R16" s="202">
        <v>918345.65781270619</v>
      </c>
      <c r="S16" s="202">
        <v>950492.3760150139</v>
      </c>
      <c r="T16" s="202">
        <v>968012.97280791774</v>
      </c>
      <c r="U16" s="198">
        <v>5644824.5093612643</v>
      </c>
      <c r="X16" s="433"/>
    </row>
    <row r="17" spans="1:24" s="192" customFormat="1" x14ac:dyDescent="0.2">
      <c r="A17" s="194" t="s">
        <v>106</v>
      </c>
      <c r="B17" s="195" t="s">
        <v>147</v>
      </c>
      <c r="C17" s="201"/>
      <c r="D17" s="197" t="s">
        <v>143</v>
      </c>
      <c r="E17" s="201"/>
      <c r="F17" s="198">
        <f t="shared" si="3"/>
        <v>8731.5660204724318</v>
      </c>
      <c r="G17" s="198">
        <f t="shared" si="3"/>
        <v>9053.3260083285859</v>
      </c>
      <c r="H17" s="198">
        <f t="shared" si="3"/>
        <v>9017.4001114701387</v>
      </c>
      <c r="I17" s="202"/>
      <c r="J17" s="202">
        <v>252</v>
      </c>
      <c r="K17" s="202">
        <v>251</v>
      </c>
      <c r="L17" s="202">
        <v>252</v>
      </c>
      <c r="M17" s="202"/>
      <c r="N17" s="199" t="s">
        <v>148</v>
      </c>
      <c r="O17" s="203"/>
      <c r="P17" s="194" t="s">
        <v>106</v>
      </c>
      <c r="Q17" s="202"/>
      <c r="R17" s="202">
        <v>2200354.6371590528</v>
      </c>
      <c r="S17" s="202">
        <v>2272384.8280904749</v>
      </c>
      <c r="T17" s="202">
        <v>2272384.8280904749</v>
      </c>
      <c r="U17" s="198">
        <v>13395619.028241657</v>
      </c>
      <c r="X17" s="433"/>
    </row>
    <row r="18" spans="1:24" s="192" customFormat="1" x14ac:dyDescent="0.2">
      <c r="A18" s="194" t="s">
        <v>106</v>
      </c>
      <c r="B18" s="195" t="s">
        <v>149</v>
      </c>
      <c r="C18" s="201"/>
      <c r="D18" s="197" t="s">
        <v>143</v>
      </c>
      <c r="E18" s="201"/>
      <c r="F18" s="198">
        <f t="shared" si="3"/>
        <v>10738.032565859241</v>
      </c>
      <c r="G18" s="198">
        <f t="shared" si="3"/>
        <v>11118.046905134352</v>
      </c>
      <c r="H18" s="198">
        <f t="shared" si="3"/>
        <v>11118.224587164495</v>
      </c>
      <c r="I18" s="202"/>
      <c r="J18" s="202">
        <v>1022</v>
      </c>
      <c r="K18" s="202">
        <v>1024</v>
      </c>
      <c r="L18" s="202">
        <v>1021</v>
      </c>
      <c r="M18" s="202"/>
      <c r="N18" s="199" t="s">
        <v>150</v>
      </c>
      <c r="O18" s="203"/>
      <c r="P18" s="194" t="s">
        <v>106</v>
      </c>
      <c r="Q18" s="202"/>
      <c r="R18" s="202">
        <v>10974269.282308144</v>
      </c>
      <c r="S18" s="202">
        <v>11384880.030857576</v>
      </c>
      <c r="T18" s="202">
        <v>11351707.303494951</v>
      </c>
      <c r="U18" s="198">
        <v>67099642.390672736</v>
      </c>
      <c r="X18" s="433"/>
    </row>
    <row r="19" spans="1:24" s="192" customFormat="1" x14ac:dyDescent="0.2">
      <c r="A19" s="194" t="s">
        <v>106</v>
      </c>
      <c r="B19" s="195" t="s">
        <v>151</v>
      </c>
      <c r="C19" s="201"/>
      <c r="D19" s="197" t="s">
        <v>143</v>
      </c>
      <c r="E19" s="201"/>
      <c r="F19" s="198">
        <f t="shared" si="3"/>
        <v>12757.081187882046</v>
      </c>
      <c r="G19" s="198">
        <f t="shared" si="3"/>
        <v>13214.633653461187</v>
      </c>
      <c r="H19" s="198">
        <f t="shared" si="3"/>
        <v>13220.598960738087</v>
      </c>
      <c r="I19" s="202"/>
      <c r="J19" s="202">
        <v>834</v>
      </c>
      <c r="K19" s="202">
        <v>835</v>
      </c>
      <c r="L19" s="202">
        <v>838</v>
      </c>
      <c r="M19" s="202"/>
      <c r="N19" s="199" t="s">
        <v>152</v>
      </c>
      <c r="O19" s="203"/>
      <c r="P19" s="194" t="s">
        <v>106</v>
      </c>
      <c r="Q19" s="202"/>
      <c r="R19" s="202">
        <v>10639405.710693626</v>
      </c>
      <c r="S19" s="202">
        <v>11034219.100640092</v>
      </c>
      <c r="T19" s="202">
        <v>11078861.929098517</v>
      </c>
      <c r="U19" s="198">
        <v>65217587.165939972</v>
      </c>
      <c r="X19" s="433"/>
    </row>
    <row r="20" spans="1:24" s="192" customFormat="1" x14ac:dyDescent="0.2">
      <c r="A20" s="194" t="s">
        <v>106</v>
      </c>
      <c r="B20" s="195" t="s">
        <v>153</v>
      </c>
      <c r="C20" s="201"/>
      <c r="D20" s="197" t="s">
        <v>143</v>
      </c>
      <c r="E20" s="201"/>
      <c r="F20" s="198">
        <f t="shared" si="3"/>
        <v>15051.91299033004</v>
      </c>
      <c r="G20" s="198">
        <f t="shared" si="3"/>
        <v>15573.912070568398</v>
      </c>
      <c r="H20" s="198">
        <f t="shared" si="3"/>
        <v>15595.58756931877</v>
      </c>
      <c r="I20" s="202"/>
      <c r="J20" s="202">
        <v>436</v>
      </c>
      <c r="K20" s="202">
        <v>434</v>
      </c>
      <c r="L20" s="202">
        <v>435</v>
      </c>
      <c r="M20" s="202"/>
      <c r="N20" s="199" t="s">
        <v>154</v>
      </c>
      <c r="O20" s="203"/>
      <c r="P20" s="194" t="s">
        <v>106</v>
      </c>
      <c r="Q20" s="202"/>
      <c r="R20" s="202">
        <v>6562634.0637838971</v>
      </c>
      <c r="S20" s="202">
        <v>6759077.8386266846</v>
      </c>
      <c r="T20" s="202">
        <v>6784080.5926536648</v>
      </c>
      <c r="U20" s="198">
        <v>39836082.187214009</v>
      </c>
      <c r="X20" s="433"/>
    </row>
    <row r="21" spans="1:24" s="192" customFormat="1" x14ac:dyDescent="0.2">
      <c r="A21" s="194" t="s">
        <v>106</v>
      </c>
      <c r="B21" s="195" t="s">
        <v>155</v>
      </c>
      <c r="C21" s="201"/>
      <c r="D21" s="197" t="s">
        <v>143</v>
      </c>
      <c r="E21" s="201"/>
      <c r="F21" s="198">
        <f t="shared" si="3"/>
        <v>17620.329007046428</v>
      </c>
      <c r="G21" s="198">
        <f t="shared" si="3"/>
        <v>18254.060750942073</v>
      </c>
      <c r="H21" s="198">
        <f t="shared" si="3"/>
        <v>18248.675613344032</v>
      </c>
      <c r="I21" s="202"/>
      <c r="J21" s="202">
        <v>569</v>
      </c>
      <c r="K21" s="202">
        <v>569</v>
      </c>
      <c r="L21" s="202">
        <v>566</v>
      </c>
      <c r="M21" s="202"/>
      <c r="N21" s="199" t="s">
        <v>156</v>
      </c>
      <c r="O21" s="203"/>
      <c r="P21" s="194" t="s">
        <v>106</v>
      </c>
      <c r="Q21" s="202"/>
      <c r="R21" s="202">
        <v>10025967.205009418</v>
      </c>
      <c r="S21" s="202">
        <v>10386560.567286041</v>
      </c>
      <c r="T21" s="202">
        <v>10328750.397152722</v>
      </c>
      <c r="U21" s="198">
        <v>61550067.060544372</v>
      </c>
      <c r="X21" s="433"/>
    </row>
    <row r="22" spans="1:24" s="192" customFormat="1" x14ac:dyDescent="0.2">
      <c r="A22" s="194" t="s">
        <v>106</v>
      </c>
      <c r="B22" s="195" t="s">
        <v>157</v>
      </c>
      <c r="C22" s="201"/>
      <c r="D22" s="197" t="s">
        <v>143</v>
      </c>
      <c r="E22" s="201"/>
      <c r="F22" s="198">
        <f t="shared" si="3"/>
        <v>21782.688674879275</v>
      </c>
      <c r="G22" s="198">
        <f t="shared" si="3"/>
        <v>22542.0456454374</v>
      </c>
      <c r="H22" s="198">
        <f t="shared" si="3"/>
        <v>22542.0456454374</v>
      </c>
      <c r="I22" s="202"/>
      <c r="J22" s="202">
        <v>431</v>
      </c>
      <c r="K22" s="202">
        <v>426</v>
      </c>
      <c r="L22" s="202">
        <v>426</v>
      </c>
      <c r="M22" s="202"/>
      <c r="N22" s="199" t="s">
        <v>158</v>
      </c>
      <c r="O22" s="203"/>
      <c r="P22" s="194" t="s">
        <v>106</v>
      </c>
      <c r="Q22" s="202"/>
      <c r="R22" s="202">
        <v>9388338.8188729677</v>
      </c>
      <c r="S22" s="202">
        <v>9602911.4449563324</v>
      </c>
      <c r="T22" s="202">
        <v>9602911.4449563324</v>
      </c>
      <c r="U22" s="198">
        <v>57618217.040124953</v>
      </c>
      <c r="X22" s="433"/>
    </row>
    <row r="23" spans="1:24" s="192" customFormat="1" x14ac:dyDescent="0.2">
      <c r="A23" s="194" t="s">
        <v>106</v>
      </c>
      <c r="B23" s="195" t="s">
        <v>159</v>
      </c>
      <c r="C23" s="201"/>
      <c r="D23" s="197" t="s">
        <v>143</v>
      </c>
      <c r="E23" s="201"/>
      <c r="F23" s="198">
        <f t="shared" si="3"/>
        <v>25645.459053329931</v>
      </c>
      <c r="G23" s="198">
        <f t="shared" si="3"/>
        <v>26542.509748165397</v>
      </c>
      <c r="H23" s="198">
        <f t="shared" si="3"/>
        <v>26541.560048967538</v>
      </c>
      <c r="I23" s="202"/>
      <c r="J23" s="202">
        <v>413</v>
      </c>
      <c r="K23" s="202">
        <v>412</v>
      </c>
      <c r="L23" s="202">
        <v>410</v>
      </c>
      <c r="M23" s="202"/>
      <c r="N23" s="199" t="s">
        <v>160</v>
      </c>
      <c r="O23" s="203"/>
      <c r="P23" s="194" t="s">
        <v>106</v>
      </c>
      <c r="Q23" s="202"/>
      <c r="R23" s="202">
        <v>10591574.589025261</v>
      </c>
      <c r="S23" s="202">
        <v>10935514.016244143</v>
      </c>
      <c r="T23" s="202">
        <v>10882039.62007669</v>
      </c>
      <c r="U23" s="198">
        <v>64693409.802059054</v>
      </c>
      <c r="X23" s="433"/>
    </row>
    <row r="24" spans="1:24" s="192" customFormat="1" x14ac:dyDescent="0.2">
      <c r="A24" s="194" t="s">
        <v>106</v>
      </c>
      <c r="B24" s="195" t="s">
        <v>142</v>
      </c>
      <c r="C24" s="201"/>
      <c r="D24" s="197" t="s">
        <v>143</v>
      </c>
      <c r="E24" s="201"/>
      <c r="F24" s="198">
        <f t="shared" si="3"/>
        <v>7252.4369655438522</v>
      </c>
      <c r="G24" s="198">
        <f t="shared" si="3"/>
        <v>7506.1377889367968</v>
      </c>
      <c r="H24" s="198">
        <f t="shared" si="3"/>
        <v>7506.1377889367968</v>
      </c>
      <c r="I24" s="202"/>
      <c r="J24" s="202">
        <v>1</v>
      </c>
      <c r="K24" s="202">
        <v>1</v>
      </c>
      <c r="L24" s="202">
        <v>1</v>
      </c>
      <c r="M24" s="202"/>
      <c r="N24" s="199" t="s">
        <v>161</v>
      </c>
      <c r="O24" s="203"/>
      <c r="P24" s="194" t="s">
        <v>106</v>
      </c>
      <c r="Q24" s="202"/>
      <c r="R24" s="202">
        <v>7252.4369655438522</v>
      </c>
      <c r="S24" s="202">
        <v>7506.1377889367968</v>
      </c>
      <c r="T24" s="202">
        <v>7506.1377889367968</v>
      </c>
      <c r="U24" s="198">
        <v>44104.596190700919</v>
      </c>
      <c r="X24" s="433"/>
    </row>
    <row r="25" spans="1:24" s="192" customFormat="1" x14ac:dyDescent="0.2">
      <c r="A25" s="194" t="s">
        <v>106</v>
      </c>
      <c r="B25" s="195" t="s">
        <v>145</v>
      </c>
      <c r="C25" s="201"/>
      <c r="D25" s="197" t="s">
        <v>143</v>
      </c>
      <c r="E25" s="201"/>
      <c r="F25" s="198">
        <f t="shared" si="3"/>
        <v>8464.0152793797643</v>
      </c>
      <c r="G25" s="198">
        <f t="shared" si="3"/>
        <v>8760.2983964517334</v>
      </c>
      <c r="H25" s="198">
        <f t="shared" si="3"/>
        <v>8760.2983964517334</v>
      </c>
      <c r="I25" s="202"/>
      <c r="J25" s="202">
        <v>4</v>
      </c>
      <c r="K25" s="202">
        <v>4</v>
      </c>
      <c r="L25" s="202">
        <v>4</v>
      </c>
      <c r="M25" s="202"/>
      <c r="N25" s="199" t="s">
        <v>162</v>
      </c>
      <c r="O25" s="203"/>
      <c r="P25" s="194" t="s">
        <v>106</v>
      </c>
      <c r="Q25" s="202"/>
      <c r="R25" s="202">
        <v>33856.061117519057</v>
      </c>
      <c r="S25" s="202">
        <v>35041.193585806934</v>
      </c>
      <c r="T25" s="202">
        <v>35041.193585806934</v>
      </c>
      <c r="U25" s="198">
        <v>205892.10043045646</v>
      </c>
      <c r="X25" s="433"/>
    </row>
    <row r="26" spans="1:24" s="192" customFormat="1" x14ac:dyDescent="0.2">
      <c r="A26" s="194" t="s">
        <v>106</v>
      </c>
      <c r="B26" s="195" t="s">
        <v>147</v>
      </c>
      <c r="C26" s="201"/>
      <c r="D26" s="197" t="s">
        <v>143</v>
      </c>
      <c r="E26" s="201"/>
      <c r="F26" s="198">
        <f t="shared" si="3"/>
        <v>9714.5900095322577</v>
      </c>
      <c r="G26" s="198">
        <f t="shared" si="3"/>
        <v>10054.800124294175</v>
      </c>
      <c r="H26" s="198">
        <f t="shared" si="3"/>
        <v>10054.800124294175</v>
      </c>
      <c r="I26" s="202"/>
      <c r="J26" s="202">
        <v>22</v>
      </c>
      <c r="K26" s="202">
        <v>22</v>
      </c>
      <c r="L26" s="202">
        <v>22</v>
      </c>
      <c r="M26" s="202"/>
      <c r="N26" s="199" t="s">
        <v>163</v>
      </c>
      <c r="O26" s="203"/>
      <c r="P26" s="194" t="s">
        <v>106</v>
      </c>
      <c r="Q26" s="202"/>
      <c r="R26" s="202">
        <v>213720.98020970967</v>
      </c>
      <c r="S26" s="202">
        <v>221205.60273447185</v>
      </c>
      <c r="T26" s="202">
        <v>221205.60273447185</v>
      </c>
      <c r="U26" s="198">
        <v>1309479.9089021292</v>
      </c>
      <c r="X26" s="433"/>
    </row>
    <row r="27" spans="1:24" s="192" customFormat="1" x14ac:dyDescent="0.2">
      <c r="A27" s="194" t="s">
        <v>106</v>
      </c>
      <c r="B27" s="195" t="s">
        <v>149</v>
      </c>
      <c r="C27" s="201"/>
      <c r="D27" s="197" t="s">
        <v>143</v>
      </c>
      <c r="E27" s="201"/>
      <c r="F27" s="198">
        <f t="shared" si="3"/>
        <v>12515.160229601361</v>
      </c>
      <c r="G27" s="198">
        <f t="shared" si="3"/>
        <v>12961.936062067874</v>
      </c>
      <c r="H27" s="198">
        <f t="shared" si="3"/>
        <v>12959.065455684815</v>
      </c>
      <c r="I27" s="202"/>
      <c r="J27" s="202">
        <v>105</v>
      </c>
      <c r="K27" s="202">
        <v>108</v>
      </c>
      <c r="L27" s="202">
        <v>107</v>
      </c>
      <c r="M27" s="202"/>
      <c r="N27" s="199" t="s">
        <v>164</v>
      </c>
      <c r="O27" s="203"/>
      <c r="P27" s="194" t="s">
        <v>106</v>
      </c>
      <c r="Q27" s="202"/>
      <c r="R27" s="202">
        <v>1314091.8241081429</v>
      </c>
      <c r="S27" s="202">
        <v>1399889.0947033304</v>
      </c>
      <c r="T27" s="202">
        <v>1386620.0037582752</v>
      </c>
      <c r="U27" s="198">
        <v>7999927.2241791263</v>
      </c>
      <c r="X27" s="433"/>
    </row>
    <row r="28" spans="1:24" s="192" customFormat="1" x14ac:dyDescent="0.2">
      <c r="A28" s="194" t="s">
        <v>106</v>
      </c>
      <c r="B28" s="195" t="s">
        <v>151</v>
      </c>
      <c r="C28" s="201"/>
      <c r="D28" s="197" t="s">
        <v>143</v>
      </c>
      <c r="E28" s="201"/>
      <c r="F28" s="198">
        <f t="shared" si="3"/>
        <v>14318.163816602235</v>
      </c>
      <c r="G28" s="198">
        <f t="shared" si="3"/>
        <v>14818.938891059572</v>
      </c>
      <c r="H28" s="198">
        <f t="shared" si="3"/>
        <v>14817.887977018649</v>
      </c>
      <c r="I28" s="202"/>
      <c r="J28" s="202">
        <v>121</v>
      </c>
      <c r="K28" s="202">
        <v>120</v>
      </c>
      <c r="L28" s="202">
        <v>118</v>
      </c>
      <c r="M28" s="202"/>
      <c r="N28" s="199" t="s">
        <v>165</v>
      </c>
      <c r="O28" s="203"/>
      <c r="P28" s="194" t="s">
        <v>106</v>
      </c>
      <c r="Q28" s="202"/>
      <c r="R28" s="202">
        <v>1732497.8218088704</v>
      </c>
      <c r="S28" s="202">
        <v>1778272.6669271486</v>
      </c>
      <c r="T28" s="202">
        <v>1748510.7812882005</v>
      </c>
      <c r="U28" s="198">
        <v>10375475.135702198</v>
      </c>
      <c r="X28" s="433"/>
    </row>
    <row r="29" spans="1:24" s="192" customFormat="1" x14ac:dyDescent="0.2">
      <c r="A29" s="194" t="s">
        <v>106</v>
      </c>
      <c r="B29" s="195" t="s">
        <v>153</v>
      </c>
      <c r="C29" s="201"/>
      <c r="D29" s="197" t="s">
        <v>143</v>
      </c>
      <c r="E29" s="201"/>
      <c r="F29" s="198">
        <f t="shared" si="3"/>
        <v>16044.531590790995</v>
      </c>
      <c r="G29" s="198">
        <f t="shared" si="3"/>
        <v>16606.306779112852</v>
      </c>
      <c r="H29" s="198">
        <f t="shared" si="3"/>
        <v>16605.839140725333</v>
      </c>
      <c r="I29" s="202"/>
      <c r="J29" s="202">
        <v>134</v>
      </c>
      <c r="K29" s="202">
        <v>134</v>
      </c>
      <c r="L29" s="202">
        <v>133</v>
      </c>
      <c r="M29" s="202"/>
      <c r="N29" s="199" t="s">
        <v>166</v>
      </c>
      <c r="O29" s="203"/>
      <c r="P29" s="194" t="s">
        <v>106</v>
      </c>
      <c r="Q29" s="202"/>
      <c r="R29" s="202">
        <v>2149967.2331659934</v>
      </c>
      <c r="S29" s="202">
        <v>2225245.108401122</v>
      </c>
      <c r="T29" s="202">
        <v>2208576.6057164692</v>
      </c>
      <c r="U29" s="198">
        <v>13122832.110310644</v>
      </c>
      <c r="X29" s="433"/>
    </row>
    <row r="30" spans="1:24" s="192" customFormat="1" x14ac:dyDescent="0.2">
      <c r="A30" s="194" t="s">
        <v>106</v>
      </c>
      <c r="B30" s="195" t="s">
        <v>155</v>
      </c>
      <c r="C30" s="201"/>
      <c r="D30" s="197" t="s">
        <v>143</v>
      </c>
      <c r="E30" s="201"/>
      <c r="F30" s="198">
        <f t="shared" si="3"/>
        <v>18465.086270025145</v>
      </c>
      <c r="G30" s="198">
        <f t="shared" si="3"/>
        <v>19114.023863242826</v>
      </c>
      <c r="H30" s="198">
        <f t="shared" si="3"/>
        <v>19115.277139129274</v>
      </c>
      <c r="I30" s="202"/>
      <c r="J30" s="202">
        <v>243</v>
      </c>
      <c r="K30" s="202">
        <v>247</v>
      </c>
      <c r="L30" s="202">
        <v>249</v>
      </c>
      <c r="M30" s="202"/>
      <c r="N30" s="199" t="s">
        <v>167</v>
      </c>
      <c r="O30" s="203"/>
      <c r="P30" s="194" t="s">
        <v>106</v>
      </c>
      <c r="Q30" s="202"/>
      <c r="R30" s="202">
        <v>4487015.9636161104</v>
      </c>
      <c r="S30" s="202">
        <v>4721163.894220978</v>
      </c>
      <c r="T30" s="202">
        <v>4759704.0076431893</v>
      </c>
      <c r="U30" s="198">
        <v>27517396.723256934</v>
      </c>
      <c r="X30" s="433"/>
    </row>
    <row r="31" spans="1:24" s="192" customFormat="1" x14ac:dyDescent="0.2">
      <c r="A31" s="194" t="s">
        <v>106</v>
      </c>
      <c r="B31" s="195" t="s">
        <v>157</v>
      </c>
      <c r="C31" s="201"/>
      <c r="D31" s="197" t="s">
        <v>143</v>
      </c>
      <c r="E31" s="201"/>
      <c r="F31" s="198">
        <f t="shared" si="3"/>
        <v>21945.365199322772</v>
      </c>
      <c r="G31" s="198">
        <f t="shared" si="3"/>
        <v>22713.522164523714</v>
      </c>
      <c r="H31" s="198">
        <f t="shared" si="3"/>
        <v>22713.926549977434</v>
      </c>
      <c r="I31" s="202"/>
      <c r="J31" s="202">
        <v>237</v>
      </c>
      <c r="K31" s="202">
        <v>237</v>
      </c>
      <c r="L31" s="202">
        <v>238</v>
      </c>
      <c r="M31" s="202"/>
      <c r="N31" s="199" t="s">
        <v>168</v>
      </c>
      <c r="O31" s="203"/>
      <c r="P31" s="194" t="s">
        <v>106</v>
      </c>
      <c r="Q31" s="202"/>
      <c r="R31" s="202">
        <v>5201051.5522394972</v>
      </c>
      <c r="S31" s="202">
        <v>5383104.7529921206</v>
      </c>
      <c r="T31" s="202">
        <v>5405914.5188946296</v>
      </c>
      <c r="U31" s="198">
        <v>31696686.13300655</v>
      </c>
      <c r="X31" s="433"/>
    </row>
    <row r="32" spans="1:24" s="192" customFormat="1" x14ac:dyDescent="0.2">
      <c r="A32" s="194" t="s">
        <v>106</v>
      </c>
      <c r="B32" s="195" t="s">
        <v>159</v>
      </c>
      <c r="C32" s="201"/>
      <c r="D32" s="197" t="s">
        <v>143</v>
      </c>
      <c r="E32" s="201"/>
      <c r="F32" s="198">
        <f t="shared" si="3"/>
        <v>25727.235357188365</v>
      </c>
      <c r="G32" s="198">
        <f t="shared" si="3"/>
        <v>26627.469500619387</v>
      </c>
      <c r="H32" s="198">
        <f t="shared" si="3"/>
        <v>26627.619403055316</v>
      </c>
      <c r="I32" s="202"/>
      <c r="J32" s="202">
        <v>732</v>
      </c>
      <c r="K32" s="202">
        <v>731</v>
      </c>
      <c r="L32" s="202">
        <v>732</v>
      </c>
      <c r="M32" s="202"/>
      <c r="N32" s="199" t="s">
        <v>169</v>
      </c>
      <c r="O32" s="203"/>
      <c r="P32" s="194" t="s">
        <v>106</v>
      </c>
      <c r="Q32" s="202"/>
      <c r="R32" s="202">
        <v>18832336.281461883</v>
      </c>
      <c r="S32" s="202">
        <v>19464680.204952773</v>
      </c>
      <c r="T32" s="202">
        <v>19491417.40303649</v>
      </c>
      <c r="U32" s="198">
        <v>114486893.06012069</v>
      </c>
      <c r="X32" s="433"/>
    </row>
    <row r="33" spans="1:24" s="192" customFormat="1" x14ac:dyDescent="0.2">
      <c r="A33" s="194" t="s">
        <v>106</v>
      </c>
      <c r="B33" s="195" t="s">
        <v>170</v>
      </c>
      <c r="C33" s="201"/>
      <c r="D33" s="197" t="s">
        <v>143</v>
      </c>
      <c r="E33" s="201"/>
      <c r="F33" s="198">
        <f t="shared" si="3"/>
        <v>5969.076038135946</v>
      </c>
      <c r="G33" s="198">
        <f t="shared" si="3"/>
        <v>6047.9407594987706</v>
      </c>
      <c r="H33" s="198">
        <f t="shared" si="3"/>
        <v>5879.9424050682492</v>
      </c>
      <c r="I33" s="202"/>
      <c r="J33" s="202">
        <v>31</v>
      </c>
      <c r="K33" s="202">
        <v>30</v>
      </c>
      <c r="L33" s="202">
        <v>32</v>
      </c>
      <c r="M33" s="202"/>
      <c r="N33" s="199" t="s">
        <v>171</v>
      </c>
      <c r="O33" s="203"/>
      <c r="P33" s="194" t="s">
        <v>106</v>
      </c>
      <c r="Q33" s="202"/>
      <c r="R33" s="202">
        <v>185041.35718221433</v>
      </c>
      <c r="S33" s="202">
        <v>181438.22278496312</v>
      </c>
      <c r="T33" s="202">
        <v>188158.15696218397</v>
      </c>
      <c r="U33" s="198">
        <v>1111868.6001543722</v>
      </c>
      <c r="X33" s="433"/>
    </row>
    <row r="34" spans="1:24" s="192" customFormat="1" x14ac:dyDescent="0.2">
      <c r="A34" s="194" t="s">
        <v>106</v>
      </c>
      <c r="B34" s="195" t="s">
        <v>172</v>
      </c>
      <c r="C34" s="201"/>
      <c r="D34" s="197" t="s">
        <v>143</v>
      </c>
      <c r="E34" s="201"/>
      <c r="F34" s="198">
        <f t="shared" si="3"/>
        <v>6606.6892043516154</v>
      </c>
      <c r="G34" s="198">
        <f t="shared" si="3"/>
        <v>6784.2842616493672</v>
      </c>
      <c r="H34" s="198">
        <f t="shared" si="3"/>
        <v>6822.0752376846267</v>
      </c>
      <c r="I34" s="202"/>
      <c r="J34" s="202">
        <v>133</v>
      </c>
      <c r="K34" s="202">
        <v>142</v>
      </c>
      <c r="L34" s="202">
        <v>135</v>
      </c>
      <c r="M34" s="202"/>
      <c r="N34" s="199" t="s">
        <v>173</v>
      </c>
      <c r="O34" s="203"/>
      <c r="P34" s="194" t="s">
        <v>106</v>
      </c>
      <c r="Q34" s="202"/>
      <c r="R34" s="202">
        <v>878689.66417876491</v>
      </c>
      <c r="S34" s="202">
        <v>963368.36515421013</v>
      </c>
      <c r="T34" s="202">
        <v>920980.15708742465</v>
      </c>
      <c r="U34" s="198">
        <v>5532445.4421986165</v>
      </c>
      <c r="X34" s="433"/>
    </row>
    <row r="35" spans="1:24" s="192" customFormat="1" x14ac:dyDescent="0.2">
      <c r="A35" s="194" t="s">
        <v>106</v>
      </c>
      <c r="B35" s="195" t="s">
        <v>174</v>
      </c>
      <c r="C35" s="201"/>
      <c r="D35" s="197" t="s">
        <v>143</v>
      </c>
      <c r="E35" s="201"/>
      <c r="F35" s="198">
        <f t="shared" si="3"/>
        <v>7584.4158618146848</v>
      </c>
      <c r="G35" s="198">
        <f t="shared" si="3"/>
        <v>7921.420985493367</v>
      </c>
      <c r="H35" s="198">
        <f t="shared" si="3"/>
        <v>7860.3303352196399</v>
      </c>
      <c r="I35" s="202"/>
      <c r="J35" s="202">
        <v>209</v>
      </c>
      <c r="K35" s="202">
        <v>216</v>
      </c>
      <c r="L35" s="202">
        <v>216</v>
      </c>
      <c r="M35" s="202"/>
      <c r="N35" s="199" t="s">
        <v>175</v>
      </c>
      <c r="O35" s="203"/>
      <c r="P35" s="194" t="s">
        <v>106</v>
      </c>
      <c r="Q35" s="202"/>
      <c r="R35" s="202">
        <v>1585142.9151192692</v>
      </c>
      <c r="S35" s="202">
        <v>1711026.9328665673</v>
      </c>
      <c r="T35" s="202">
        <v>1697831.3524074422</v>
      </c>
      <c r="U35" s="198">
        <v>9891187.0165275577</v>
      </c>
      <c r="X35" s="433"/>
    </row>
    <row r="36" spans="1:24" s="192" customFormat="1" x14ac:dyDescent="0.2">
      <c r="A36" s="194" t="s">
        <v>106</v>
      </c>
      <c r="B36" s="195" t="s">
        <v>176</v>
      </c>
      <c r="C36" s="201"/>
      <c r="D36" s="197" t="s">
        <v>143</v>
      </c>
      <c r="E36" s="201"/>
      <c r="F36" s="198">
        <f t="shared" si="3"/>
        <v>9481.3372249085096</v>
      </c>
      <c r="G36" s="198">
        <f t="shared" si="3"/>
        <v>9815.0034810052384</v>
      </c>
      <c r="H36" s="198">
        <f t="shared" si="3"/>
        <v>9852.3939704566874</v>
      </c>
      <c r="I36" s="202"/>
      <c r="J36" s="202">
        <v>294</v>
      </c>
      <c r="K36" s="202">
        <v>302</v>
      </c>
      <c r="L36" s="202">
        <v>302</v>
      </c>
      <c r="M36" s="202"/>
      <c r="N36" s="199" t="s">
        <v>177</v>
      </c>
      <c r="O36" s="203"/>
      <c r="P36" s="194" t="s">
        <v>106</v>
      </c>
      <c r="Q36" s="202"/>
      <c r="R36" s="202">
        <v>2787513.1441231016</v>
      </c>
      <c r="S36" s="202">
        <v>2964131.051263582</v>
      </c>
      <c r="T36" s="202">
        <v>2975422.9790779199</v>
      </c>
      <c r="U36" s="198">
        <v>17208955.386177488</v>
      </c>
      <c r="X36" s="433"/>
    </row>
    <row r="37" spans="1:24" s="192" customFormat="1" x14ac:dyDescent="0.2">
      <c r="A37" s="194" t="s">
        <v>106</v>
      </c>
      <c r="B37" s="195" t="s">
        <v>178</v>
      </c>
      <c r="C37" s="201"/>
      <c r="D37" s="197" t="s">
        <v>143</v>
      </c>
      <c r="E37" s="201"/>
      <c r="F37" s="198">
        <f t="shared" si="3"/>
        <v>10368.928092692286</v>
      </c>
      <c r="G37" s="198">
        <f t="shared" si="3"/>
        <v>10746.504174431362</v>
      </c>
      <c r="H37" s="198">
        <f t="shared" si="3"/>
        <v>10731.819274960006</v>
      </c>
      <c r="I37" s="202"/>
      <c r="J37" s="202">
        <v>228</v>
      </c>
      <c r="K37" s="202">
        <v>230</v>
      </c>
      <c r="L37" s="202">
        <v>228</v>
      </c>
      <c r="M37" s="202"/>
      <c r="N37" s="199" t="s">
        <v>179</v>
      </c>
      <c r="O37" s="203"/>
      <c r="P37" s="194" t="s">
        <v>106</v>
      </c>
      <c r="Q37" s="202"/>
      <c r="R37" s="202">
        <v>2364115.6051338413</v>
      </c>
      <c r="S37" s="202">
        <v>2471695.9601192134</v>
      </c>
      <c r="T37" s="202">
        <v>2446854.7946908814</v>
      </c>
      <c r="U37" s="198">
        <v>14564552.626017934</v>
      </c>
      <c r="X37" s="433"/>
    </row>
    <row r="38" spans="1:24" s="192" customFormat="1" x14ac:dyDescent="0.2">
      <c r="A38" s="194" t="s">
        <v>106</v>
      </c>
      <c r="B38" s="195" t="s">
        <v>180</v>
      </c>
      <c r="C38" s="201"/>
      <c r="D38" s="197" t="s">
        <v>143</v>
      </c>
      <c r="E38" s="201"/>
      <c r="F38" s="198">
        <f t="shared" si="3"/>
        <v>11336.701667606825</v>
      </c>
      <c r="G38" s="198">
        <f t="shared" si="3"/>
        <v>11809.5693647931</v>
      </c>
      <c r="H38" s="198">
        <f t="shared" si="3"/>
        <v>11859.561443180386</v>
      </c>
      <c r="I38" s="202"/>
      <c r="J38" s="202">
        <v>131</v>
      </c>
      <c r="K38" s="202">
        <v>129</v>
      </c>
      <c r="L38" s="202">
        <v>125</v>
      </c>
      <c r="M38" s="202"/>
      <c r="N38" s="199" t="s">
        <v>181</v>
      </c>
      <c r="O38" s="203"/>
      <c r="P38" s="194" t="s">
        <v>106</v>
      </c>
      <c r="Q38" s="202"/>
      <c r="R38" s="202">
        <v>1485107.9184564941</v>
      </c>
      <c r="S38" s="202">
        <v>1523434.44805831</v>
      </c>
      <c r="T38" s="202">
        <v>1482445.1803975482</v>
      </c>
      <c r="U38" s="198">
        <v>9022849.7913969327</v>
      </c>
      <c r="X38" s="433"/>
    </row>
    <row r="39" spans="1:24" s="192" customFormat="1" x14ac:dyDescent="0.2">
      <c r="A39" s="194" t="s">
        <v>106</v>
      </c>
      <c r="B39" s="195" t="s">
        <v>182</v>
      </c>
      <c r="C39" s="201"/>
      <c r="D39" s="197" t="s">
        <v>143</v>
      </c>
      <c r="E39" s="201"/>
      <c r="F39" s="198">
        <f t="shared" si="3"/>
        <v>12937.517114139058</v>
      </c>
      <c r="G39" s="198">
        <f t="shared" si="3"/>
        <v>13390.456029499313</v>
      </c>
      <c r="H39" s="198">
        <f t="shared" si="3"/>
        <v>13406.501238249251</v>
      </c>
      <c r="I39" s="202"/>
      <c r="J39" s="202">
        <v>101</v>
      </c>
      <c r="K39" s="202">
        <v>101</v>
      </c>
      <c r="L39" s="202">
        <v>102</v>
      </c>
      <c r="M39" s="202"/>
      <c r="N39" s="199" t="s">
        <v>183</v>
      </c>
      <c r="O39" s="203"/>
      <c r="P39" s="194" t="s">
        <v>106</v>
      </c>
      <c r="Q39" s="202"/>
      <c r="R39" s="202">
        <v>1306689.2285280449</v>
      </c>
      <c r="S39" s="202">
        <v>1352436.0589794307</v>
      </c>
      <c r="T39" s="202">
        <v>1367463.1263014236</v>
      </c>
      <c r="U39" s="198">
        <v>8005255.044275119</v>
      </c>
      <c r="X39" s="433"/>
    </row>
    <row r="40" spans="1:24" s="192" customFormat="1" x14ac:dyDescent="0.2">
      <c r="A40" s="194" t="s">
        <v>106</v>
      </c>
      <c r="B40" s="195" t="s">
        <v>184</v>
      </c>
      <c r="C40" s="201"/>
      <c r="D40" s="197" t="s">
        <v>143</v>
      </c>
      <c r="E40" s="201"/>
      <c r="F40" s="198">
        <f t="shared" si="3"/>
        <v>14082.822468828057</v>
      </c>
      <c r="G40" s="198">
        <f t="shared" si="3"/>
        <v>14545.161690144947</v>
      </c>
      <c r="H40" s="198">
        <f t="shared" si="3"/>
        <v>14545.161690144947</v>
      </c>
      <c r="I40" s="202"/>
      <c r="J40" s="202">
        <v>64</v>
      </c>
      <c r="K40" s="202">
        <v>63</v>
      </c>
      <c r="L40" s="202">
        <v>63</v>
      </c>
      <c r="M40" s="202"/>
      <c r="N40" s="199" t="s">
        <v>185</v>
      </c>
      <c r="O40" s="203"/>
      <c r="P40" s="194" t="s">
        <v>106</v>
      </c>
      <c r="Q40" s="202"/>
      <c r="R40" s="202">
        <v>901300.63800499565</v>
      </c>
      <c r="S40" s="202">
        <v>916345.18647913169</v>
      </c>
      <c r="T40" s="202">
        <v>916345.18647913169</v>
      </c>
      <c r="U40" s="198">
        <v>5528218.525116398</v>
      </c>
      <c r="X40" s="433"/>
    </row>
    <row r="41" spans="1:24" s="192" customFormat="1" x14ac:dyDescent="0.2">
      <c r="A41" s="194" t="s">
        <v>106</v>
      </c>
      <c r="B41" s="195" t="s">
        <v>186</v>
      </c>
      <c r="C41" s="201"/>
      <c r="D41" s="197" t="s">
        <v>143</v>
      </c>
      <c r="E41" s="201"/>
      <c r="F41" s="198">
        <f t="shared" si="3"/>
        <v>16986.493166472264</v>
      </c>
      <c r="G41" s="198">
        <f t="shared" si="3"/>
        <v>17597.806140968245</v>
      </c>
      <c r="H41" s="198">
        <f t="shared" si="3"/>
        <v>17581.016189786078</v>
      </c>
      <c r="I41" s="202"/>
      <c r="J41" s="202">
        <v>119</v>
      </c>
      <c r="K41" s="202">
        <v>121</v>
      </c>
      <c r="L41" s="202">
        <v>119</v>
      </c>
      <c r="M41" s="202"/>
      <c r="N41" s="199" t="s">
        <v>187</v>
      </c>
      <c r="O41" s="203"/>
      <c r="P41" s="194" t="s">
        <v>106</v>
      </c>
      <c r="Q41" s="202"/>
      <c r="R41" s="202">
        <v>2021392.6868101996</v>
      </c>
      <c r="S41" s="202">
        <v>2129334.5430571577</v>
      </c>
      <c r="T41" s="202">
        <v>2092140.9265845434</v>
      </c>
      <c r="U41" s="198">
        <v>12447295.641092239</v>
      </c>
      <c r="X41" s="433"/>
    </row>
    <row r="42" spans="1:24" s="192" customFormat="1" x14ac:dyDescent="0.2">
      <c r="A42" s="437" t="s">
        <v>188</v>
      </c>
      <c r="B42" s="437"/>
      <c r="C42" s="437"/>
      <c r="D42" s="437"/>
      <c r="E42" s="201"/>
      <c r="F42" s="216"/>
      <c r="G42" s="216"/>
      <c r="H42" s="216"/>
      <c r="I42" s="202"/>
      <c r="J42" s="173">
        <f t="shared" ref="J42:L42" si="4">SUM(J15:J41)</f>
        <v>7006</v>
      </c>
      <c r="K42" s="173">
        <f t="shared" si="4"/>
        <v>7029</v>
      </c>
      <c r="L42" s="173">
        <f t="shared" si="4"/>
        <v>7016</v>
      </c>
      <c r="M42" s="202"/>
      <c r="N42" s="168"/>
      <c r="O42" s="203"/>
      <c r="P42" s="194"/>
      <c r="Q42" s="202"/>
      <c r="R42" s="174">
        <f t="shared" ref="R42:T42" si="5">SUM(R15:R41)</f>
        <v>108965357.98255108</v>
      </c>
      <c r="S42" s="174">
        <f t="shared" si="5"/>
        <v>112959260.00361459</v>
      </c>
      <c r="T42" s="174">
        <f t="shared" si="5"/>
        <v>112804787.57859519</v>
      </c>
      <c r="U42" s="174">
        <v>666236446.70074952</v>
      </c>
      <c r="X42" s="433"/>
    </row>
    <row r="43" spans="1:24" s="192" customFormat="1" x14ac:dyDescent="0.2">
      <c r="A43" s="175" t="s">
        <v>189</v>
      </c>
      <c r="B43" s="168"/>
      <c r="C43" s="176"/>
      <c r="D43" s="176"/>
      <c r="E43" s="201"/>
      <c r="F43" s="168"/>
      <c r="G43" s="168"/>
      <c r="H43" s="168"/>
      <c r="I43" s="202"/>
      <c r="J43" s="177"/>
      <c r="K43" s="177"/>
      <c r="L43" s="177"/>
      <c r="M43" s="202"/>
      <c r="N43" s="168"/>
      <c r="O43" s="203"/>
      <c r="P43" s="194"/>
      <c r="Q43" s="202"/>
      <c r="R43" s="171">
        <f t="shared" ref="R43:T43" si="6">R14+R42</f>
        <v>151603940.36635917</v>
      </c>
      <c r="S43" s="171">
        <f t="shared" si="6"/>
        <v>158419898.90449989</v>
      </c>
      <c r="T43" s="171">
        <f t="shared" si="6"/>
        <v>158240455.24755695</v>
      </c>
      <c r="U43" s="171">
        <v>924253568.24849176</v>
      </c>
      <c r="X43" s="433"/>
    </row>
    <row r="44" spans="1:24" s="192" customFormat="1" x14ac:dyDescent="0.2">
      <c r="A44" s="194" t="s">
        <v>106</v>
      </c>
      <c r="B44" s="195" t="s">
        <v>190</v>
      </c>
      <c r="C44" s="201"/>
      <c r="D44" s="197" t="s">
        <v>191</v>
      </c>
      <c r="E44" s="201"/>
      <c r="F44" s="198">
        <f t="shared" ref="F44:H80" si="7">R44/J44</f>
        <v>3587.4742443236451</v>
      </c>
      <c r="G44" s="198">
        <f t="shared" si="7"/>
        <v>5162.8150307144042</v>
      </c>
      <c r="H44" s="198">
        <f t="shared" si="7"/>
        <v>6626.8825912034808</v>
      </c>
      <c r="I44" s="202"/>
      <c r="J44" s="202">
        <v>139</v>
      </c>
      <c r="K44" s="202">
        <v>137</v>
      </c>
      <c r="L44" s="202">
        <v>139</v>
      </c>
      <c r="M44" s="202"/>
      <c r="N44" s="199" t="s">
        <v>192</v>
      </c>
      <c r="O44" s="203"/>
      <c r="P44" s="194" t="s">
        <v>106</v>
      </c>
      <c r="Q44" s="202"/>
      <c r="R44" s="202">
        <v>498658.91996098665</v>
      </c>
      <c r="S44" s="202">
        <v>707305.6592078734</v>
      </c>
      <c r="T44" s="202">
        <v>921136.68017728382</v>
      </c>
      <c r="U44" s="198">
        <v>4331754.5506023653</v>
      </c>
      <c r="V44" s="204"/>
      <c r="X44" s="433"/>
    </row>
    <row r="45" spans="1:24" s="192" customFormat="1" x14ac:dyDescent="0.2">
      <c r="A45" s="194" t="s">
        <v>106</v>
      </c>
      <c r="B45" s="195" t="s">
        <v>193</v>
      </c>
      <c r="C45" s="201"/>
      <c r="D45" s="197" t="s">
        <v>191</v>
      </c>
      <c r="E45" s="201"/>
      <c r="F45" s="198">
        <f t="shared" si="7"/>
        <v>5815.057434274243</v>
      </c>
      <c r="G45" s="198">
        <f t="shared" si="7"/>
        <v>6928.9053000334015</v>
      </c>
      <c r="H45" s="198">
        <f t="shared" si="7"/>
        <v>6763.3691266011483</v>
      </c>
      <c r="I45" s="202"/>
      <c r="J45" s="202">
        <v>190</v>
      </c>
      <c r="K45" s="202">
        <v>188</v>
      </c>
      <c r="L45" s="202">
        <v>189</v>
      </c>
      <c r="M45" s="202"/>
      <c r="N45" s="199" t="s">
        <v>194</v>
      </c>
      <c r="O45" s="203"/>
      <c r="P45" s="194" t="s">
        <v>106</v>
      </c>
      <c r="Q45" s="202"/>
      <c r="R45" s="202">
        <v>1104860.9125121061</v>
      </c>
      <c r="S45" s="202">
        <v>1302634.1964062795</v>
      </c>
      <c r="T45" s="202">
        <v>1278276.764927617</v>
      </c>
      <c r="U45" s="198">
        <v>8118062.9151143013</v>
      </c>
      <c r="X45" s="433"/>
    </row>
    <row r="46" spans="1:24" s="192" customFormat="1" x14ac:dyDescent="0.2">
      <c r="A46" s="194" t="s">
        <v>106</v>
      </c>
      <c r="B46" s="195" t="s">
        <v>195</v>
      </c>
      <c r="C46" s="201"/>
      <c r="D46" s="197" t="s">
        <v>191</v>
      </c>
      <c r="E46" s="201"/>
      <c r="F46" s="198">
        <f t="shared" si="7"/>
        <v>3044.4334112542738</v>
      </c>
      <c r="G46" s="198">
        <f t="shared" si="7"/>
        <v>4009.9298173791049</v>
      </c>
      <c r="H46" s="198">
        <f t="shared" si="7"/>
        <v>3470.4485949587056</v>
      </c>
      <c r="I46" s="202"/>
      <c r="J46" s="202">
        <v>131</v>
      </c>
      <c r="K46" s="202">
        <v>127</v>
      </c>
      <c r="L46" s="202">
        <v>129</v>
      </c>
      <c r="M46" s="202"/>
      <c r="N46" s="199" t="s">
        <v>196</v>
      </c>
      <c r="O46" s="203"/>
      <c r="P46" s="194" t="s">
        <v>106</v>
      </c>
      <c r="Q46" s="202"/>
      <c r="R46" s="202">
        <v>398820.77687430987</v>
      </c>
      <c r="S46" s="202">
        <v>509261.08680714632</v>
      </c>
      <c r="T46" s="202">
        <v>447687.86874967301</v>
      </c>
      <c r="U46" s="198">
        <v>2943082.7622307944</v>
      </c>
      <c r="X46" s="433"/>
    </row>
    <row r="47" spans="1:24" s="192" customFormat="1" x14ac:dyDescent="0.2">
      <c r="A47" s="194" t="s">
        <v>106</v>
      </c>
      <c r="B47" s="195" t="s">
        <v>197</v>
      </c>
      <c r="C47" s="201"/>
      <c r="D47" s="197" t="s">
        <v>191</v>
      </c>
      <c r="E47" s="201"/>
      <c r="F47" s="198">
        <f t="shared" si="7"/>
        <v>8245.1958422677635</v>
      </c>
      <c r="G47" s="198">
        <f t="shared" si="7"/>
        <v>9690.189805659682</v>
      </c>
      <c r="H47" s="198">
        <f t="shared" si="7"/>
        <v>9300.5469207102014</v>
      </c>
      <c r="I47" s="202"/>
      <c r="J47" s="202">
        <v>167</v>
      </c>
      <c r="K47" s="202">
        <v>153</v>
      </c>
      <c r="L47" s="202">
        <v>157</v>
      </c>
      <c r="M47" s="202"/>
      <c r="N47" s="199" t="s">
        <v>198</v>
      </c>
      <c r="O47" s="203"/>
      <c r="P47" s="194" t="s">
        <v>106</v>
      </c>
      <c r="Q47" s="202"/>
      <c r="R47" s="202">
        <v>1376947.7056587164</v>
      </c>
      <c r="S47" s="202">
        <v>1482599.0402659313</v>
      </c>
      <c r="T47" s="202">
        <v>1460185.8665515017</v>
      </c>
      <c r="U47" s="198">
        <v>9134965.1724877153</v>
      </c>
      <c r="X47" s="433"/>
    </row>
    <row r="48" spans="1:24" s="192" customFormat="1" x14ac:dyDescent="0.2">
      <c r="A48" s="194" t="s">
        <v>106</v>
      </c>
      <c r="B48" s="195" t="s">
        <v>199</v>
      </c>
      <c r="C48" s="201"/>
      <c r="D48" s="197" t="s">
        <v>191</v>
      </c>
      <c r="E48" s="201"/>
      <c r="F48" s="198">
        <f t="shared" si="7"/>
        <v>10543.245797925161</v>
      </c>
      <c r="G48" s="198">
        <f t="shared" si="7"/>
        <v>11851.489863979021</v>
      </c>
      <c r="H48" s="198">
        <f t="shared" si="7"/>
        <v>10960.597584174768</v>
      </c>
      <c r="I48" s="202"/>
      <c r="J48" s="202">
        <v>258</v>
      </c>
      <c r="K48" s="202">
        <v>250</v>
      </c>
      <c r="L48" s="202">
        <v>259</v>
      </c>
      <c r="M48" s="202"/>
      <c r="N48" s="199" t="s">
        <v>200</v>
      </c>
      <c r="O48" s="203"/>
      <c r="P48" s="194" t="s">
        <v>106</v>
      </c>
      <c r="Q48" s="202"/>
      <c r="R48" s="202">
        <v>2720157.4158646916</v>
      </c>
      <c r="S48" s="202">
        <v>2962872.4659947553</v>
      </c>
      <c r="T48" s="202">
        <v>2838794.7743012649</v>
      </c>
      <c r="U48" s="198">
        <v>17429833.004383802</v>
      </c>
      <c r="X48" s="433"/>
    </row>
    <row r="49" spans="1:24" s="192" customFormat="1" x14ac:dyDescent="0.2">
      <c r="A49" s="194" t="s">
        <v>106</v>
      </c>
      <c r="B49" s="195" t="s">
        <v>201</v>
      </c>
      <c r="C49" s="201"/>
      <c r="D49" s="197" t="s">
        <v>191</v>
      </c>
      <c r="E49" s="201"/>
      <c r="F49" s="198">
        <f t="shared" si="7"/>
        <v>14012.054601494816</v>
      </c>
      <c r="G49" s="198">
        <f t="shared" si="7"/>
        <v>15639.846943475148</v>
      </c>
      <c r="H49" s="198">
        <f t="shared" si="7"/>
        <v>15862.844635108342</v>
      </c>
      <c r="I49" s="202"/>
      <c r="J49" s="202">
        <v>173</v>
      </c>
      <c r="K49" s="202">
        <v>174</v>
      </c>
      <c r="L49" s="202">
        <v>172</v>
      </c>
      <c r="M49" s="202"/>
      <c r="N49" s="199" t="s">
        <v>202</v>
      </c>
      <c r="O49" s="203"/>
      <c r="P49" s="194" t="s">
        <v>106</v>
      </c>
      <c r="Q49" s="202"/>
      <c r="R49" s="202">
        <v>2424085.446058603</v>
      </c>
      <c r="S49" s="202">
        <v>2721333.3681646758</v>
      </c>
      <c r="T49" s="202">
        <v>2728409.2772386349</v>
      </c>
      <c r="U49" s="198">
        <v>15772038.73015986</v>
      </c>
      <c r="X49" s="433"/>
    </row>
    <row r="50" spans="1:24" s="192" customFormat="1" x14ac:dyDescent="0.2">
      <c r="A50" s="194" t="s">
        <v>106</v>
      </c>
      <c r="B50" s="195" t="s">
        <v>203</v>
      </c>
      <c r="C50" s="201"/>
      <c r="D50" s="197" t="s">
        <v>191</v>
      </c>
      <c r="E50" s="201"/>
      <c r="F50" s="198">
        <f t="shared" si="7"/>
        <v>18395.523830715232</v>
      </c>
      <c r="G50" s="198">
        <f t="shared" si="7"/>
        <v>19515.668325889616</v>
      </c>
      <c r="H50" s="198">
        <f t="shared" si="7"/>
        <v>19612.781158825881</v>
      </c>
      <c r="I50" s="202"/>
      <c r="J50" s="202">
        <v>219</v>
      </c>
      <c r="K50" s="202">
        <v>221</v>
      </c>
      <c r="L50" s="202">
        <v>220</v>
      </c>
      <c r="M50" s="202"/>
      <c r="N50" s="199" t="s">
        <v>204</v>
      </c>
      <c r="O50" s="203"/>
      <c r="P50" s="194" t="s">
        <v>106</v>
      </c>
      <c r="Q50" s="202"/>
      <c r="R50" s="202">
        <v>4028619.718926636</v>
      </c>
      <c r="S50" s="202">
        <v>4312962.700021605</v>
      </c>
      <c r="T50" s="202">
        <v>4314811.8549416941</v>
      </c>
      <c r="U50" s="198">
        <v>26098139.371459618</v>
      </c>
      <c r="X50" s="433"/>
    </row>
    <row r="51" spans="1:24" s="192" customFormat="1" x14ac:dyDescent="0.2">
      <c r="A51" s="194" t="s">
        <v>106</v>
      </c>
      <c r="B51" s="195" t="s">
        <v>205</v>
      </c>
      <c r="C51" s="201"/>
      <c r="D51" s="197" t="s">
        <v>191</v>
      </c>
      <c r="E51" s="201"/>
      <c r="F51" s="198">
        <f t="shared" si="7"/>
        <v>4902.6384975184901</v>
      </c>
      <c r="G51" s="198">
        <f t="shared" si="7"/>
        <v>5274.3136392085798</v>
      </c>
      <c r="H51" s="198">
        <f t="shared" si="7"/>
        <v>6084.9054282382222</v>
      </c>
      <c r="I51" s="202"/>
      <c r="J51" s="202">
        <v>114</v>
      </c>
      <c r="K51" s="202">
        <v>116</v>
      </c>
      <c r="L51" s="202">
        <v>111</v>
      </c>
      <c r="M51" s="202"/>
      <c r="N51" s="199" t="s">
        <v>206</v>
      </c>
      <c r="O51" s="203"/>
      <c r="P51" s="194" t="s">
        <v>106</v>
      </c>
      <c r="Q51" s="202"/>
      <c r="R51" s="202">
        <v>558900.78871710785</v>
      </c>
      <c r="S51" s="202">
        <v>611820.38214819529</v>
      </c>
      <c r="T51" s="202">
        <v>675424.5025344427</v>
      </c>
      <c r="U51" s="198">
        <v>4136768.9608811568</v>
      </c>
      <c r="X51" s="433"/>
    </row>
    <row r="52" spans="1:24" s="192" customFormat="1" x14ac:dyDescent="0.2">
      <c r="A52" s="194" t="s">
        <v>106</v>
      </c>
      <c r="B52" s="195" t="s">
        <v>207</v>
      </c>
      <c r="C52" s="201"/>
      <c r="D52" s="197" t="s">
        <v>208</v>
      </c>
      <c r="E52" s="201"/>
      <c r="F52" s="198">
        <f t="shared" si="7"/>
        <v>4566.46524484355</v>
      </c>
      <c r="G52" s="198">
        <f t="shared" si="7"/>
        <v>4726.1768739689915</v>
      </c>
      <c r="H52" s="198">
        <f t="shared" si="7"/>
        <v>4726.1768739689915</v>
      </c>
      <c r="I52" s="202"/>
      <c r="J52" s="202">
        <v>3</v>
      </c>
      <c r="K52" s="202">
        <v>3</v>
      </c>
      <c r="L52" s="202">
        <v>3</v>
      </c>
      <c r="M52" s="202"/>
      <c r="N52" s="199" t="s">
        <v>209</v>
      </c>
      <c r="O52" s="203"/>
      <c r="P52" s="194" t="s">
        <v>106</v>
      </c>
      <c r="Q52" s="202"/>
      <c r="R52" s="202">
        <v>13699.39573453065</v>
      </c>
      <c r="S52" s="202">
        <v>14178.530621906975</v>
      </c>
      <c r="T52" s="202">
        <v>14178.530621906975</v>
      </c>
      <c r="U52" s="198">
        <v>88811.173819308126</v>
      </c>
      <c r="X52" s="433"/>
    </row>
    <row r="53" spans="1:24" s="192" customFormat="1" x14ac:dyDescent="0.2">
      <c r="A53" s="194" t="s">
        <v>106</v>
      </c>
      <c r="B53" s="195" t="s">
        <v>210</v>
      </c>
      <c r="C53" s="201"/>
      <c r="D53" s="197" t="s">
        <v>208</v>
      </c>
      <c r="E53" s="201"/>
      <c r="F53" s="198">
        <f t="shared" si="7"/>
        <v>4809.0654997258407</v>
      </c>
      <c r="G53" s="198">
        <f t="shared" si="7"/>
        <v>4989.9549160804891</v>
      </c>
      <c r="H53" s="198">
        <f t="shared" si="7"/>
        <v>4958.728270271894</v>
      </c>
      <c r="I53" s="202"/>
      <c r="J53" s="202">
        <v>80</v>
      </c>
      <c r="K53" s="202">
        <v>79</v>
      </c>
      <c r="L53" s="202">
        <v>80</v>
      </c>
      <c r="M53" s="202"/>
      <c r="N53" s="199" t="s">
        <v>211</v>
      </c>
      <c r="O53" s="203"/>
      <c r="P53" s="194" t="s">
        <v>106</v>
      </c>
      <c r="Q53" s="202"/>
      <c r="R53" s="202">
        <v>384725.23997806729</v>
      </c>
      <c r="S53" s="202">
        <v>394206.43837035866</v>
      </c>
      <c r="T53" s="202">
        <v>396698.26162175153</v>
      </c>
      <c r="U53" s="198">
        <v>2397986.2872937676</v>
      </c>
      <c r="X53" s="433"/>
    </row>
    <row r="54" spans="1:24" s="192" customFormat="1" x14ac:dyDescent="0.2">
      <c r="A54" s="194" t="s">
        <v>106</v>
      </c>
      <c r="B54" s="195" t="s">
        <v>212</v>
      </c>
      <c r="C54" s="201"/>
      <c r="D54" s="197" t="s">
        <v>208</v>
      </c>
      <c r="E54" s="201"/>
      <c r="F54" s="198">
        <f t="shared" si="7"/>
        <v>4597.818087983258</v>
      </c>
      <c r="G54" s="198">
        <f t="shared" si="7"/>
        <v>5007.9684705246373</v>
      </c>
      <c r="H54" s="198">
        <f t="shared" si="7"/>
        <v>5000.5373654444174</v>
      </c>
      <c r="I54" s="202"/>
      <c r="J54" s="202">
        <v>407</v>
      </c>
      <c r="K54" s="202">
        <v>411</v>
      </c>
      <c r="L54" s="202">
        <v>391</v>
      </c>
      <c r="M54" s="202"/>
      <c r="N54" s="199" t="s">
        <v>213</v>
      </c>
      <c r="O54" s="203"/>
      <c r="P54" s="194" t="s">
        <v>106</v>
      </c>
      <c r="Q54" s="202"/>
      <c r="R54" s="202">
        <v>1871311.961809186</v>
      </c>
      <c r="S54" s="202">
        <v>2058275.041385626</v>
      </c>
      <c r="T54" s="202">
        <v>1955210.1098887674</v>
      </c>
      <c r="U54" s="198">
        <v>11840948.907967605</v>
      </c>
      <c r="X54" s="433"/>
    </row>
    <row r="55" spans="1:24" s="192" customFormat="1" x14ac:dyDescent="0.2">
      <c r="A55" s="194" t="s">
        <v>106</v>
      </c>
      <c r="B55" s="195" t="s">
        <v>214</v>
      </c>
      <c r="C55" s="201"/>
      <c r="D55" s="197" t="s">
        <v>208</v>
      </c>
      <c r="E55" s="201"/>
      <c r="F55" s="198">
        <f t="shared" si="7"/>
        <v>4994.8730959154836</v>
      </c>
      <c r="G55" s="198">
        <f t="shared" si="7"/>
        <v>5350.9659623432117</v>
      </c>
      <c r="H55" s="198">
        <f t="shared" si="7"/>
        <v>5351.0264667525862</v>
      </c>
      <c r="I55" s="202"/>
      <c r="J55" s="202">
        <v>1242</v>
      </c>
      <c r="K55" s="202">
        <v>1245</v>
      </c>
      <c r="L55" s="202">
        <v>1212</v>
      </c>
      <c r="M55" s="202"/>
      <c r="N55" s="199" t="s">
        <v>215</v>
      </c>
      <c r="O55" s="203"/>
      <c r="P55" s="194" t="s">
        <v>106</v>
      </c>
      <c r="Q55" s="202"/>
      <c r="R55" s="202">
        <v>6203632.3851270303</v>
      </c>
      <c r="S55" s="202">
        <v>6661952.6231172988</v>
      </c>
      <c r="T55" s="202">
        <v>6485444.0777041344</v>
      </c>
      <c r="U55" s="198">
        <v>38598176.884694137</v>
      </c>
      <c r="X55" s="433"/>
    </row>
    <row r="56" spans="1:24" s="192" customFormat="1" x14ac:dyDescent="0.2">
      <c r="A56" s="194" t="s">
        <v>106</v>
      </c>
      <c r="B56" s="195" t="s">
        <v>216</v>
      </c>
      <c r="C56" s="201"/>
      <c r="D56" s="197" t="s">
        <v>208</v>
      </c>
      <c r="E56" s="201"/>
      <c r="F56" s="198">
        <f t="shared" si="7"/>
        <v>5265.833795855634</v>
      </c>
      <c r="G56" s="198">
        <f t="shared" si="7"/>
        <v>5439.2491742520306</v>
      </c>
      <c r="H56" s="198">
        <f t="shared" si="7"/>
        <v>5435.1034050643384</v>
      </c>
      <c r="I56" s="202"/>
      <c r="J56" s="202">
        <v>111</v>
      </c>
      <c r="K56" s="202">
        <v>114</v>
      </c>
      <c r="L56" s="202">
        <v>116</v>
      </c>
      <c r="M56" s="202"/>
      <c r="N56" s="199" t="s">
        <v>217</v>
      </c>
      <c r="O56" s="203"/>
      <c r="P56" s="194" t="s">
        <v>106</v>
      </c>
      <c r="Q56" s="202"/>
      <c r="R56" s="202">
        <v>584507.55133997533</v>
      </c>
      <c r="S56" s="202">
        <v>620074.40586473153</v>
      </c>
      <c r="T56" s="202">
        <v>630471.99498746323</v>
      </c>
      <c r="U56" s="198">
        <v>3672239.2962959097</v>
      </c>
      <c r="X56" s="433"/>
    </row>
    <row r="57" spans="1:24" s="192" customFormat="1" x14ac:dyDescent="0.2">
      <c r="A57" s="194" t="s">
        <v>106</v>
      </c>
      <c r="B57" s="195" t="s">
        <v>218</v>
      </c>
      <c r="C57" s="201"/>
      <c r="D57" s="197" t="s">
        <v>208</v>
      </c>
      <c r="E57" s="201"/>
      <c r="F57" s="198">
        <f t="shared" si="7"/>
        <v>5563.6088202989122</v>
      </c>
      <c r="G57" s="198">
        <f t="shared" si="7"/>
        <v>5871.6677356881992</v>
      </c>
      <c r="H57" s="198">
        <f t="shared" si="7"/>
        <v>5875.7823775321658</v>
      </c>
      <c r="I57" s="202"/>
      <c r="J57" s="202">
        <v>958</v>
      </c>
      <c r="K57" s="202">
        <v>957</v>
      </c>
      <c r="L57" s="202">
        <v>947</v>
      </c>
      <c r="M57" s="202"/>
      <c r="N57" s="199" t="s">
        <v>219</v>
      </c>
      <c r="O57" s="203"/>
      <c r="P57" s="194" t="s">
        <v>106</v>
      </c>
      <c r="Q57" s="202"/>
      <c r="R57" s="202">
        <v>5329937.2498463579</v>
      </c>
      <c r="S57" s="202">
        <v>5619186.023053607</v>
      </c>
      <c r="T57" s="202">
        <v>5564365.9115229612</v>
      </c>
      <c r="U57" s="198">
        <v>32907395.146308303</v>
      </c>
      <c r="X57" s="433"/>
    </row>
    <row r="58" spans="1:24" s="192" customFormat="1" x14ac:dyDescent="0.2">
      <c r="A58" s="194" t="s">
        <v>106</v>
      </c>
      <c r="B58" s="195" t="s">
        <v>220</v>
      </c>
      <c r="C58" s="201"/>
      <c r="D58" s="197" t="s">
        <v>208</v>
      </c>
      <c r="E58" s="201"/>
      <c r="F58" s="198">
        <f t="shared" si="7"/>
        <v>5928.4055390216963</v>
      </c>
      <c r="G58" s="198">
        <f t="shared" si="7"/>
        <v>6131.6304328991801</v>
      </c>
      <c r="H58" s="198">
        <f t="shared" si="7"/>
        <v>6131.630432899181</v>
      </c>
      <c r="I58" s="202"/>
      <c r="J58" s="202">
        <v>163</v>
      </c>
      <c r="K58" s="202">
        <v>165</v>
      </c>
      <c r="L58" s="202">
        <v>165</v>
      </c>
      <c r="M58" s="202"/>
      <c r="N58" s="199" t="s">
        <v>221</v>
      </c>
      <c r="O58" s="203"/>
      <c r="P58" s="194" t="s">
        <v>106</v>
      </c>
      <c r="Q58" s="202"/>
      <c r="R58" s="202">
        <v>966330.10286053643</v>
      </c>
      <c r="S58" s="202">
        <v>1011719.0214283647</v>
      </c>
      <c r="T58" s="202">
        <v>1011719.0214283648</v>
      </c>
      <c r="U58" s="198">
        <v>5980848.7414013743</v>
      </c>
      <c r="X58" s="433"/>
    </row>
    <row r="59" spans="1:24" s="192" customFormat="1" x14ac:dyDescent="0.2">
      <c r="A59" s="194" t="s">
        <v>106</v>
      </c>
      <c r="B59" s="195" t="s">
        <v>222</v>
      </c>
      <c r="C59" s="201"/>
      <c r="D59" s="197" t="s">
        <v>208</v>
      </c>
      <c r="E59" s="201"/>
      <c r="F59" s="198">
        <f t="shared" si="7"/>
        <v>6138.8575289212267</v>
      </c>
      <c r="G59" s="198">
        <f t="shared" si="7"/>
        <v>6519.6999768178484</v>
      </c>
      <c r="H59" s="198">
        <f t="shared" si="7"/>
        <v>6521.7101782602986</v>
      </c>
      <c r="I59" s="202"/>
      <c r="J59" s="202">
        <v>437</v>
      </c>
      <c r="K59" s="202">
        <v>433</v>
      </c>
      <c r="L59" s="202">
        <v>431</v>
      </c>
      <c r="M59" s="202"/>
      <c r="N59" s="199" t="s">
        <v>223</v>
      </c>
      <c r="O59" s="203"/>
      <c r="P59" s="194" t="s">
        <v>106</v>
      </c>
      <c r="Q59" s="202"/>
      <c r="R59" s="202">
        <v>2682680.7401385759</v>
      </c>
      <c r="S59" s="202">
        <v>2823030.0899621285</v>
      </c>
      <c r="T59" s="202">
        <v>2810857.0868301885</v>
      </c>
      <c r="U59" s="198">
        <v>16653277.922326237</v>
      </c>
      <c r="X59" s="433"/>
    </row>
    <row r="60" spans="1:24" s="192" customFormat="1" x14ac:dyDescent="0.2">
      <c r="A60" s="194" t="s">
        <v>106</v>
      </c>
      <c r="B60" s="195" t="s">
        <v>224</v>
      </c>
      <c r="C60" s="201"/>
      <c r="D60" s="197" t="s">
        <v>208</v>
      </c>
      <c r="E60" s="201"/>
      <c r="F60" s="198">
        <f t="shared" si="7"/>
        <v>8444.8429066741119</v>
      </c>
      <c r="G60" s="198">
        <f t="shared" si="7"/>
        <v>8740.2893057414276</v>
      </c>
      <c r="H60" s="198">
        <f t="shared" si="7"/>
        <v>8740.2893057414276</v>
      </c>
      <c r="I60" s="202"/>
      <c r="J60" s="202">
        <v>1</v>
      </c>
      <c r="K60" s="202">
        <v>1</v>
      </c>
      <c r="L60" s="202">
        <v>1</v>
      </c>
      <c r="M60" s="202"/>
      <c r="N60" s="199" t="s">
        <v>225</v>
      </c>
      <c r="O60" s="203"/>
      <c r="P60" s="194" t="s">
        <v>106</v>
      </c>
      <c r="Q60" s="202"/>
      <c r="R60" s="202">
        <v>8444.8429066741119</v>
      </c>
      <c r="S60" s="202">
        <v>8740.2893057414276</v>
      </c>
      <c r="T60" s="202">
        <v>8740.2893057414276</v>
      </c>
      <c r="U60" s="198">
        <v>51356.099147978908</v>
      </c>
      <c r="X60" s="433"/>
    </row>
    <row r="61" spans="1:24" s="192" customFormat="1" x14ac:dyDescent="0.2">
      <c r="A61" s="194" t="s">
        <v>106</v>
      </c>
      <c r="B61" s="195" t="s">
        <v>226</v>
      </c>
      <c r="C61" s="201"/>
      <c r="D61" s="197" t="s">
        <v>208</v>
      </c>
      <c r="E61" s="201"/>
      <c r="F61" s="198">
        <f t="shared" si="7"/>
        <v>11318.016225998957</v>
      </c>
      <c r="G61" s="198">
        <f t="shared" si="7"/>
        <v>11714.184207464359</v>
      </c>
      <c r="H61" s="198">
        <f t="shared" si="7"/>
        <v>11714.184207464359</v>
      </c>
      <c r="I61" s="202"/>
      <c r="J61" s="202">
        <v>6</v>
      </c>
      <c r="K61" s="202">
        <v>6</v>
      </c>
      <c r="L61" s="202">
        <v>6</v>
      </c>
      <c r="M61" s="202"/>
      <c r="N61" s="199" t="s">
        <v>227</v>
      </c>
      <c r="O61" s="203"/>
      <c r="P61" s="194" t="s">
        <v>106</v>
      </c>
      <c r="Q61" s="202"/>
      <c r="R61" s="202">
        <v>67908.097355993741</v>
      </c>
      <c r="S61" s="202">
        <v>70285.105244786158</v>
      </c>
      <c r="T61" s="202">
        <v>70285.105244786158</v>
      </c>
      <c r="U61" s="198">
        <v>426169.15334504738</v>
      </c>
      <c r="X61" s="433"/>
    </row>
    <row r="62" spans="1:24" s="192" customFormat="1" x14ac:dyDescent="0.2">
      <c r="A62" s="194" t="s">
        <v>106</v>
      </c>
      <c r="B62" s="195" t="s">
        <v>228</v>
      </c>
      <c r="C62" s="201"/>
      <c r="D62" s="197" t="s">
        <v>208</v>
      </c>
      <c r="E62" s="201"/>
      <c r="F62" s="198">
        <f t="shared" si="7"/>
        <v>7741.1059977846026</v>
      </c>
      <c r="G62" s="198">
        <f t="shared" si="7"/>
        <v>8011.9318635963091</v>
      </c>
      <c r="H62" s="198">
        <f t="shared" si="7"/>
        <v>8011.9318635963091</v>
      </c>
      <c r="I62" s="202"/>
      <c r="J62" s="202">
        <v>3</v>
      </c>
      <c r="K62" s="202">
        <v>3</v>
      </c>
      <c r="L62" s="202">
        <v>3</v>
      </c>
      <c r="M62" s="202"/>
      <c r="N62" s="199" t="s">
        <v>229</v>
      </c>
      <c r="O62" s="203"/>
      <c r="P62" s="194" t="s">
        <v>106</v>
      </c>
      <c r="Q62" s="202"/>
      <c r="R62" s="202">
        <v>23223.317993353809</v>
      </c>
      <c r="S62" s="202">
        <v>24035.795590788926</v>
      </c>
      <c r="T62" s="202">
        <v>24035.795590788926</v>
      </c>
      <c r="U62" s="198">
        <v>141229.27265694202</v>
      </c>
      <c r="X62" s="433"/>
    </row>
    <row r="63" spans="1:24" s="192" customFormat="1" x14ac:dyDescent="0.2">
      <c r="A63" s="194" t="s">
        <v>106</v>
      </c>
      <c r="B63" s="195" t="s">
        <v>230</v>
      </c>
      <c r="C63" s="201"/>
      <c r="D63" s="197" t="s">
        <v>208</v>
      </c>
      <c r="E63" s="201"/>
      <c r="F63" s="198">
        <f t="shared" si="7"/>
        <v>9144.5970822428608</v>
      </c>
      <c r="G63" s="198">
        <f t="shared" si="7"/>
        <v>9464.8249330837989</v>
      </c>
      <c r="H63" s="198">
        <f t="shared" si="7"/>
        <v>9464.8249330837989</v>
      </c>
      <c r="I63" s="202"/>
      <c r="J63" s="202">
        <v>1</v>
      </c>
      <c r="K63" s="202">
        <v>1</v>
      </c>
      <c r="L63" s="202">
        <v>1</v>
      </c>
      <c r="M63" s="202"/>
      <c r="N63" s="199" t="s">
        <v>231</v>
      </c>
      <c r="O63" s="203"/>
      <c r="P63" s="194" t="s">
        <v>106</v>
      </c>
      <c r="Q63" s="202"/>
      <c r="R63" s="202">
        <v>9144.5970822428608</v>
      </c>
      <c r="S63" s="202">
        <v>9464.8249330837989</v>
      </c>
      <c r="T63" s="202">
        <v>9464.8249330837989</v>
      </c>
      <c r="U63" s="198">
        <v>55612.154168607231</v>
      </c>
      <c r="X63" s="433"/>
    </row>
    <row r="64" spans="1:24" s="192" customFormat="1" x14ac:dyDescent="0.2">
      <c r="A64" s="194" t="s">
        <v>106</v>
      </c>
      <c r="B64" s="195" t="s">
        <v>232</v>
      </c>
      <c r="C64" s="201"/>
      <c r="D64" s="197" t="s">
        <v>208</v>
      </c>
      <c r="E64" s="201"/>
      <c r="F64" s="198">
        <f t="shared" si="7"/>
        <v>16355.704531083316</v>
      </c>
      <c r="G64" s="198">
        <f t="shared" si="7"/>
        <v>17158.620886573313</v>
      </c>
      <c r="H64" s="198">
        <f t="shared" si="7"/>
        <v>17158.620886573313</v>
      </c>
      <c r="I64" s="202"/>
      <c r="J64" s="202">
        <v>9</v>
      </c>
      <c r="K64" s="202">
        <v>8</v>
      </c>
      <c r="L64" s="202">
        <v>8</v>
      </c>
      <c r="M64" s="202"/>
      <c r="N64" s="199" t="s">
        <v>233</v>
      </c>
      <c r="O64" s="203"/>
      <c r="P64" s="194" t="s">
        <v>106</v>
      </c>
      <c r="Q64" s="202"/>
      <c r="R64" s="202">
        <v>147201.34077974985</v>
      </c>
      <c r="S64" s="202">
        <v>137268.96709258651</v>
      </c>
      <c r="T64" s="202">
        <v>137268.96709258651</v>
      </c>
      <c r="U64" s="198">
        <v>865019.26079969527</v>
      </c>
      <c r="X64" s="433"/>
    </row>
    <row r="65" spans="1:24" s="192" customFormat="1" x14ac:dyDescent="0.2">
      <c r="A65" s="194" t="s">
        <v>106</v>
      </c>
      <c r="B65" s="195" t="s">
        <v>234</v>
      </c>
      <c r="C65" s="201"/>
      <c r="D65" s="197" t="s">
        <v>208</v>
      </c>
      <c r="E65" s="201"/>
      <c r="F65" s="198">
        <f t="shared" si="7"/>
        <v>8229.3730110580236</v>
      </c>
      <c r="G65" s="198">
        <f t="shared" si="7"/>
        <v>8517.4171582968575</v>
      </c>
      <c r="H65" s="198">
        <f t="shared" si="7"/>
        <v>8517.4171582968575</v>
      </c>
      <c r="I65" s="202"/>
      <c r="J65" s="202">
        <v>2</v>
      </c>
      <c r="K65" s="202">
        <v>2</v>
      </c>
      <c r="L65" s="202">
        <v>2</v>
      </c>
      <c r="M65" s="202"/>
      <c r="N65" s="199" t="s">
        <v>235</v>
      </c>
      <c r="O65" s="203"/>
      <c r="P65" s="194" t="s">
        <v>106</v>
      </c>
      <c r="Q65" s="202"/>
      <c r="R65" s="202">
        <v>16458.746022116047</v>
      </c>
      <c r="S65" s="202">
        <v>17034.834316593715</v>
      </c>
      <c r="T65" s="202">
        <v>17034.834316593715</v>
      </c>
      <c r="U65" s="198">
        <v>100092.04406855807</v>
      </c>
      <c r="X65" s="433"/>
    </row>
    <row r="66" spans="1:24" s="192" customFormat="1" x14ac:dyDescent="0.2">
      <c r="A66" s="194" t="s">
        <v>106</v>
      </c>
      <c r="B66" s="195" t="s">
        <v>236</v>
      </c>
      <c r="C66" s="201"/>
      <c r="D66" s="197" t="s">
        <v>208</v>
      </c>
      <c r="E66" s="201"/>
      <c r="F66" s="198">
        <f t="shared" si="7"/>
        <v>5443.565867836709</v>
      </c>
      <c r="G66" s="198">
        <f t="shared" si="7"/>
        <v>5870.9928774978234</v>
      </c>
      <c r="H66" s="198">
        <f t="shared" si="7"/>
        <v>5878.0349476008305</v>
      </c>
      <c r="I66" s="202"/>
      <c r="J66" s="202">
        <v>113</v>
      </c>
      <c r="K66" s="202">
        <v>112</v>
      </c>
      <c r="L66" s="202">
        <v>109</v>
      </c>
      <c r="M66" s="202"/>
      <c r="N66" s="199" t="s">
        <v>237</v>
      </c>
      <c r="O66" s="203"/>
      <c r="P66" s="194" t="s">
        <v>106</v>
      </c>
      <c r="Q66" s="202"/>
      <c r="R66" s="202">
        <v>615122.94306554808</v>
      </c>
      <c r="S66" s="202">
        <v>657551.20227975619</v>
      </c>
      <c r="T66" s="202">
        <v>640705.80928849056</v>
      </c>
      <c r="U66" s="198">
        <v>3842934.4571915413</v>
      </c>
      <c r="X66" s="433"/>
    </row>
    <row r="67" spans="1:24" s="192" customFormat="1" x14ac:dyDescent="0.2">
      <c r="A67" s="194" t="s">
        <v>106</v>
      </c>
      <c r="B67" s="195" t="s">
        <v>238</v>
      </c>
      <c r="C67" s="201"/>
      <c r="D67" s="197" t="s">
        <v>208</v>
      </c>
      <c r="E67" s="201"/>
      <c r="F67" s="198">
        <f t="shared" si="7"/>
        <v>5971.9191351478767</v>
      </c>
      <c r="G67" s="198">
        <f t="shared" si="7"/>
        <v>6181.0658521718051</v>
      </c>
      <c r="H67" s="198">
        <f t="shared" si="7"/>
        <v>6124.7933546761615</v>
      </c>
      <c r="I67" s="202"/>
      <c r="J67" s="202">
        <v>181</v>
      </c>
      <c r="K67" s="202">
        <v>186</v>
      </c>
      <c r="L67" s="202">
        <v>177</v>
      </c>
      <c r="M67" s="202"/>
      <c r="N67" s="199" t="s">
        <v>239</v>
      </c>
      <c r="O67" s="203"/>
      <c r="P67" s="194" t="s">
        <v>106</v>
      </c>
      <c r="Q67" s="202"/>
      <c r="R67" s="202">
        <v>1080917.3634617657</v>
      </c>
      <c r="S67" s="202">
        <v>1149678.2485039558</v>
      </c>
      <c r="T67" s="202">
        <v>1084088.4237776806</v>
      </c>
      <c r="U67" s="198">
        <v>6620303.1645686254</v>
      </c>
      <c r="X67" s="433"/>
    </row>
    <row r="68" spans="1:24" s="192" customFormat="1" x14ac:dyDescent="0.2">
      <c r="A68" s="194" t="s">
        <v>106</v>
      </c>
      <c r="B68" s="195" t="s">
        <v>240</v>
      </c>
      <c r="C68" s="201"/>
      <c r="D68" s="197" t="s">
        <v>208</v>
      </c>
      <c r="E68" s="201"/>
      <c r="F68" s="198">
        <f t="shared" si="7"/>
        <v>6379.2696532610025</v>
      </c>
      <c r="G68" s="198">
        <f t="shared" si="7"/>
        <v>6596.6838751691384</v>
      </c>
      <c r="H68" s="198">
        <f t="shared" si="7"/>
        <v>6594.9202711560592</v>
      </c>
      <c r="I68" s="202"/>
      <c r="J68" s="202">
        <v>291</v>
      </c>
      <c r="K68" s="202">
        <v>294</v>
      </c>
      <c r="L68" s="202">
        <v>288</v>
      </c>
      <c r="M68" s="202"/>
      <c r="N68" s="199" t="s">
        <v>241</v>
      </c>
      <c r="O68" s="203"/>
      <c r="P68" s="194" t="s">
        <v>106</v>
      </c>
      <c r="Q68" s="202"/>
      <c r="R68" s="202">
        <v>1856367.4690989517</v>
      </c>
      <c r="S68" s="202">
        <v>1939425.0592997267</v>
      </c>
      <c r="T68" s="202">
        <v>1899337.038092945</v>
      </c>
      <c r="U68" s="198">
        <v>11391635.498813061</v>
      </c>
      <c r="X68" s="433"/>
    </row>
    <row r="69" spans="1:24" s="192" customFormat="1" x14ac:dyDescent="0.2">
      <c r="A69" s="194" t="s">
        <v>106</v>
      </c>
      <c r="B69" s="195" t="s">
        <v>242</v>
      </c>
      <c r="C69" s="201"/>
      <c r="D69" s="197" t="s">
        <v>208</v>
      </c>
      <c r="E69" s="201"/>
      <c r="F69" s="198">
        <f t="shared" si="7"/>
        <v>6909.1964375446851</v>
      </c>
      <c r="G69" s="198">
        <f t="shared" si="7"/>
        <v>7137.5251924750055</v>
      </c>
      <c r="H69" s="198">
        <f t="shared" si="7"/>
        <v>7132.2873500333426</v>
      </c>
      <c r="I69" s="202"/>
      <c r="J69" s="202">
        <v>306</v>
      </c>
      <c r="K69" s="202">
        <v>308</v>
      </c>
      <c r="L69" s="202">
        <v>306</v>
      </c>
      <c r="M69" s="202"/>
      <c r="N69" s="199" t="s">
        <v>243</v>
      </c>
      <c r="O69" s="203"/>
      <c r="P69" s="194" t="s">
        <v>106</v>
      </c>
      <c r="Q69" s="202"/>
      <c r="R69" s="202">
        <v>2114214.1098886738</v>
      </c>
      <c r="S69" s="202">
        <v>2198357.7592823016</v>
      </c>
      <c r="T69" s="202">
        <v>2182479.9291102029</v>
      </c>
      <c r="U69" s="198">
        <v>12888013.545820823</v>
      </c>
      <c r="X69" s="433"/>
    </row>
    <row r="70" spans="1:24" s="192" customFormat="1" x14ac:dyDescent="0.2">
      <c r="A70" s="194" t="s">
        <v>106</v>
      </c>
      <c r="B70" s="195" t="s">
        <v>244</v>
      </c>
      <c r="C70" s="201"/>
      <c r="D70" s="197" t="s">
        <v>208</v>
      </c>
      <c r="E70" s="201"/>
      <c r="F70" s="198">
        <f t="shared" si="7"/>
        <v>7864.7893370167503</v>
      </c>
      <c r="G70" s="198">
        <f t="shared" si="7"/>
        <v>8133.2579184420638</v>
      </c>
      <c r="H70" s="198">
        <f t="shared" si="7"/>
        <v>8129.2288304717003</v>
      </c>
      <c r="I70" s="202"/>
      <c r="J70" s="202">
        <v>371</v>
      </c>
      <c r="K70" s="202">
        <v>374</v>
      </c>
      <c r="L70" s="202">
        <v>371</v>
      </c>
      <c r="M70" s="202"/>
      <c r="N70" s="199" t="s">
        <v>245</v>
      </c>
      <c r="O70" s="203"/>
      <c r="P70" s="194" t="s">
        <v>106</v>
      </c>
      <c r="Q70" s="202"/>
      <c r="R70" s="202">
        <v>2917836.8440332143</v>
      </c>
      <c r="S70" s="202">
        <v>3041838.461497332</v>
      </c>
      <c r="T70" s="202">
        <v>3015943.8961050007</v>
      </c>
      <c r="U70" s="198">
        <v>17833006.004934393</v>
      </c>
      <c r="X70" s="433"/>
    </row>
    <row r="71" spans="1:24" s="192" customFormat="1" x14ac:dyDescent="0.2">
      <c r="A71" s="194" t="s">
        <v>106</v>
      </c>
      <c r="B71" s="195" t="s">
        <v>246</v>
      </c>
      <c r="C71" s="201"/>
      <c r="D71" s="197" t="s">
        <v>208</v>
      </c>
      <c r="E71" s="201"/>
      <c r="F71" s="198">
        <f t="shared" si="7"/>
        <v>5051.1920507207406</v>
      </c>
      <c r="G71" s="198">
        <f t="shared" si="7"/>
        <v>5227.8805834962932</v>
      </c>
      <c r="H71" s="198">
        <f t="shared" si="7"/>
        <v>5227.8805834962932</v>
      </c>
      <c r="I71" s="202"/>
      <c r="J71" s="202">
        <v>3</v>
      </c>
      <c r="K71" s="202">
        <v>3</v>
      </c>
      <c r="L71" s="202">
        <v>3</v>
      </c>
      <c r="M71" s="202"/>
      <c r="N71" s="199" t="s">
        <v>247</v>
      </c>
      <c r="O71" s="203"/>
      <c r="P71" s="194" t="s">
        <v>106</v>
      </c>
      <c r="Q71" s="202"/>
      <c r="R71" s="202">
        <v>15153.576152162223</v>
      </c>
      <c r="S71" s="202">
        <v>15683.64175048888</v>
      </c>
      <c r="T71" s="202">
        <v>15683.64175048888</v>
      </c>
      <c r="U71" s="198">
        <v>87083.757225156878</v>
      </c>
      <c r="X71" s="433"/>
    </row>
    <row r="72" spans="1:24" s="192" customFormat="1" x14ac:dyDescent="0.2">
      <c r="A72" s="194" t="s">
        <v>106</v>
      </c>
      <c r="B72" s="195" t="s">
        <v>248</v>
      </c>
      <c r="C72" s="201"/>
      <c r="D72" s="197" t="s">
        <v>208</v>
      </c>
      <c r="E72" s="201"/>
      <c r="F72" s="198">
        <f t="shared" si="7"/>
        <v>6191.0950267106982</v>
      </c>
      <c r="G72" s="198">
        <f t="shared" si="7"/>
        <v>6389.1799426209263</v>
      </c>
      <c r="H72" s="198">
        <f t="shared" si="7"/>
        <v>6384.6012919658961</v>
      </c>
      <c r="I72" s="202"/>
      <c r="J72" s="202">
        <v>45</v>
      </c>
      <c r="K72" s="202">
        <v>43</v>
      </c>
      <c r="L72" s="202">
        <v>44</v>
      </c>
      <c r="M72" s="202"/>
      <c r="N72" s="199" t="s">
        <v>249</v>
      </c>
      <c r="O72" s="203"/>
      <c r="P72" s="194" t="s">
        <v>106</v>
      </c>
      <c r="Q72" s="202"/>
      <c r="R72" s="202">
        <v>278599.27620198141</v>
      </c>
      <c r="S72" s="202">
        <v>274734.73753269983</v>
      </c>
      <c r="T72" s="202">
        <v>280922.45684649941</v>
      </c>
      <c r="U72" s="198">
        <v>1693630.4264614922</v>
      </c>
      <c r="X72" s="433"/>
    </row>
    <row r="73" spans="1:24" s="192" customFormat="1" x14ac:dyDescent="0.2">
      <c r="A73" s="194" t="s">
        <v>106</v>
      </c>
      <c r="B73" s="195" t="s">
        <v>250</v>
      </c>
      <c r="C73" s="201"/>
      <c r="D73" s="197" t="s">
        <v>208</v>
      </c>
      <c r="E73" s="201"/>
      <c r="F73" s="198">
        <f t="shared" si="7"/>
        <v>5544.5955256181614</v>
      </c>
      <c r="G73" s="198">
        <f t="shared" si="7"/>
        <v>6037.4989514454865</v>
      </c>
      <c r="H73" s="198">
        <f t="shared" si="7"/>
        <v>6039.9285284883199</v>
      </c>
      <c r="I73" s="202"/>
      <c r="J73" s="202">
        <v>56</v>
      </c>
      <c r="K73" s="202">
        <v>55</v>
      </c>
      <c r="L73" s="202">
        <v>50</v>
      </c>
      <c r="M73" s="202"/>
      <c r="N73" s="199" t="s">
        <v>251</v>
      </c>
      <c r="O73" s="203"/>
      <c r="P73" s="194" t="s">
        <v>106</v>
      </c>
      <c r="Q73" s="202"/>
      <c r="R73" s="202">
        <v>310497.34943461703</v>
      </c>
      <c r="S73" s="202">
        <v>332062.44232950173</v>
      </c>
      <c r="T73" s="202">
        <v>301996.42642441601</v>
      </c>
      <c r="U73" s="198">
        <v>1904854.445596511</v>
      </c>
      <c r="X73" s="433"/>
    </row>
    <row r="74" spans="1:24" s="192" customFormat="1" x14ac:dyDescent="0.2">
      <c r="A74" s="194" t="s">
        <v>106</v>
      </c>
      <c r="B74" s="195" t="s">
        <v>252</v>
      </c>
      <c r="C74" s="201"/>
      <c r="D74" s="197" t="s">
        <v>208</v>
      </c>
      <c r="E74" s="201"/>
      <c r="F74" s="198">
        <f t="shared" si="7"/>
        <v>7199.8342665169757</v>
      </c>
      <c r="G74" s="198">
        <f t="shared" si="7"/>
        <v>7448.8585992558974</v>
      </c>
      <c r="H74" s="198">
        <f t="shared" si="7"/>
        <v>7460.7758820029121</v>
      </c>
      <c r="I74" s="202"/>
      <c r="J74" s="202">
        <v>83</v>
      </c>
      <c r="K74" s="202">
        <v>81</v>
      </c>
      <c r="L74" s="202">
        <v>80</v>
      </c>
      <c r="M74" s="202"/>
      <c r="N74" s="199" t="s">
        <v>253</v>
      </c>
      <c r="O74" s="203"/>
      <c r="P74" s="194" t="s">
        <v>106</v>
      </c>
      <c r="Q74" s="202"/>
      <c r="R74" s="202">
        <v>597586.24412090902</v>
      </c>
      <c r="S74" s="202">
        <v>603357.54653972771</v>
      </c>
      <c r="T74" s="202">
        <v>596862.07056023297</v>
      </c>
      <c r="U74" s="198">
        <v>3565170.8814800866</v>
      </c>
      <c r="X74" s="433"/>
    </row>
    <row r="75" spans="1:24" s="192" customFormat="1" x14ac:dyDescent="0.2">
      <c r="A75" s="194" t="s">
        <v>106</v>
      </c>
      <c r="B75" s="195" t="s">
        <v>254</v>
      </c>
      <c r="C75" s="201"/>
      <c r="D75" s="197" t="s">
        <v>208</v>
      </c>
      <c r="E75" s="201"/>
      <c r="F75" s="198">
        <f t="shared" si="7"/>
        <v>6404.1899214495088</v>
      </c>
      <c r="G75" s="198">
        <f t="shared" si="7"/>
        <v>6613.829432142491</v>
      </c>
      <c r="H75" s="198">
        <f t="shared" si="7"/>
        <v>6647.7987666681329</v>
      </c>
      <c r="I75" s="202"/>
      <c r="J75" s="202">
        <v>56</v>
      </c>
      <c r="K75" s="202">
        <v>57</v>
      </c>
      <c r="L75" s="202">
        <v>54</v>
      </c>
      <c r="M75" s="202"/>
      <c r="N75" s="199" t="s">
        <v>255</v>
      </c>
      <c r="O75" s="203"/>
      <c r="P75" s="194" t="s">
        <v>106</v>
      </c>
      <c r="Q75" s="202"/>
      <c r="R75" s="202">
        <v>358634.63560117251</v>
      </c>
      <c r="S75" s="202">
        <v>376988.27763212199</v>
      </c>
      <c r="T75" s="202">
        <v>358981.13340007915</v>
      </c>
      <c r="U75" s="198">
        <v>2233182.0465367925</v>
      </c>
      <c r="X75" s="433"/>
    </row>
    <row r="76" spans="1:24" s="192" customFormat="1" x14ac:dyDescent="0.2">
      <c r="A76" s="194" t="s">
        <v>106</v>
      </c>
      <c r="B76" s="195" t="s">
        <v>256</v>
      </c>
      <c r="C76" s="201"/>
      <c r="D76" s="197" t="s">
        <v>208</v>
      </c>
      <c r="E76" s="201"/>
      <c r="F76" s="198">
        <f t="shared" si="7"/>
        <v>6850.3935046088091</v>
      </c>
      <c r="G76" s="198">
        <f t="shared" si="7"/>
        <v>7115.8772108694775</v>
      </c>
      <c r="H76" s="198">
        <f t="shared" si="7"/>
        <v>7103.5017722418788</v>
      </c>
      <c r="I76" s="202"/>
      <c r="J76" s="202">
        <v>48</v>
      </c>
      <c r="K76" s="202">
        <v>52</v>
      </c>
      <c r="L76" s="202">
        <v>50</v>
      </c>
      <c r="M76" s="202"/>
      <c r="N76" s="199" t="s">
        <v>257</v>
      </c>
      <c r="O76" s="203"/>
      <c r="P76" s="194" t="s">
        <v>106</v>
      </c>
      <c r="Q76" s="202"/>
      <c r="R76" s="202">
        <v>328818.88822122285</v>
      </c>
      <c r="S76" s="202">
        <v>370025.61496521282</v>
      </c>
      <c r="T76" s="202">
        <v>355175.08861209394</v>
      </c>
      <c r="U76" s="198">
        <v>2115034.3641423779</v>
      </c>
      <c r="X76" s="433"/>
    </row>
    <row r="77" spans="1:24" s="192" customFormat="1" x14ac:dyDescent="0.2">
      <c r="A77" s="194" t="s">
        <v>106</v>
      </c>
      <c r="B77" s="195" t="s">
        <v>258</v>
      </c>
      <c r="C77" s="201"/>
      <c r="D77" s="197" t="s">
        <v>208</v>
      </c>
      <c r="E77" s="201"/>
      <c r="F77" s="198">
        <f t="shared" si="7"/>
        <v>7259.1636037641865</v>
      </c>
      <c r="G77" s="198">
        <f t="shared" si="7"/>
        <v>7519.486715944543</v>
      </c>
      <c r="H77" s="198">
        <f t="shared" si="7"/>
        <v>7508.698676192219</v>
      </c>
      <c r="I77" s="202"/>
      <c r="J77" s="202">
        <v>108</v>
      </c>
      <c r="K77" s="202">
        <v>112</v>
      </c>
      <c r="L77" s="202">
        <v>107</v>
      </c>
      <c r="M77" s="202"/>
      <c r="N77" s="199" t="s">
        <v>259</v>
      </c>
      <c r="O77" s="203"/>
      <c r="P77" s="194" t="s">
        <v>106</v>
      </c>
      <c r="Q77" s="202"/>
      <c r="R77" s="202">
        <v>783989.66920653218</v>
      </c>
      <c r="S77" s="202">
        <v>842182.51218578883</v>
      </c>
      <c r="T77" s="202">
        <v>803430.75835256744</v>
      </c>
      <c r="U77" s="198">
        <v>4795033.8973378856</v>
      </c>
      <c r="X77" s="433"/>
    </row>
    <row r="78" spans="1:24" s="192" customFormat="1" x14ac:dyDescent="0.2">
      <c r="A78" s="194" t="s">
        <v>106</v>
      </c>
      <c r="B78" s="195" t="s">
        <v>260</v>
      </c>
      <c r="C78" s="201"/>
      <c r="D78" s="197" t="s">
        <v>208</v>
      </c>
      <c r="E78" s="201"/>
      <c r="F78" s="198">
        <f t="shared" si="7"/>
        <v>7692.3074571979132</v>
      </c>
      <c r="G78" s="198">
        <f t="shared" si="7"/>
        <v>7961.4436785705093</v>
      </c>
      <c r="H78" s="198">
        <f t="shared" si="7"/>
        <v>7961.4436785705084</v>
      </c>
      <c r="I78" s="202"/>
      <c r="J78" s="202">
        <v>3</v>
      </c>
      <c r="K78" s="202">
        <v>5</v>
      </c>
      <c r="L78" s="202">
        <v>3</v>
      </c>
      <c r="M78" s="202"/>
      <c r="N78" s="199" t="s">
        <v>261</v>
      </c>
      <c r="O78" s="203"/>
      <c r="P78" s="194" t="s">
        <v>106</v>
      </c>
      <c r="Q78" s="202"/>
      <c r="R78" s="202">
        <v>23076.922371593741</v>
      </c>
      <c r="S78" s="202">
        <v>39807.218392852548</v>
      </c>
      <c r="T78" s="202">
        <v>23884.331035711526</v>
      </c>
      <c r="U78" s="198">
        <v>156261.98162692069</v>
      </c>
      <c r="X78" s="433"/>
    </row>
    <row r="79" spans="1:24" s="192" customFormat="1" x14ac:dyDescent="0.2">
      <c r="A79" s="194" t="s">
        <v>106</v>
      </c>
      <c r="B79" s="195" t="s">
        <v>262</v>
      </c>
      <c r="C79" s="201"/>
      <c r="D79" s="197" t="s">
        <v>208</v>
      </c>
      <c r="E79" s="201"/>
      <c r="F79" s="198">
        <f t="shared" si="7"/>
        <v>8073.3958690030022</v>
      </c>
      <c r="G79" s="198">
        <f t="shared" si="7"/>
        <v>8355.8412292676348</v>
      </c>
      <c r="H79" s="198">
        <f t="shared" si="7"/>
        <v>8353.7831402949068</v>
      </c>
      <c r="I79" s="202"/>
      <c r="J79" s="202">
        <v>41</v>
      </c>
      <c r="K79" s="202">
        <v>41</v>
      </c>
      <c r="L79" s="202">
        <v>40</v>
      </c>
      <c r="M79" s="202"/>
      <c r="N79" s="199" t="s">
        <v>263</v>
      </c>
      <c r="O79" s="203"/>
      <c r="P79" s="194" t="s">
        <v>106</v>
      </c>
      <c r="Q79" s="202"/>
      <c r="R79" s="202">
        <v>331009.23062912311</v>
      </c>
      <c r="S79" s="202">
        <v>342589.490399973</v>
      </c>
      <c r="T79" s="202">
        <v>334151.32561179629</v>
      </c>
      <c r="U79" s="198">
        <v>2016822.2678136195</v>
      </c>
      <c r="X79" s="433"/>
    </row>
    <row r="80" spans="1:24" s="192" customFormat="1" x14ac:dyDescent="0.2">
      <c r="A80" s="194" t="s">
        <v>106</v>
      </c>
      <c r="B80" s="195" t="s">
        <v>264</v>
      </c>
      <c r="C80" s="201"/>
      <c r="D80" s="197" t="s">
        <v>208</v>
      </c>
      <c r="E80" s="201"/>
      <c r="F80" s="198">
        <f t="shared" si="7"/>
        <v>9384.8119715308258</v>
      </c>
      <c r="G80" s="198">
        <f t="shared" si="7"/>
        <v>9731.9718830892325</v>
      </c>
      <c r="H80" s="198">
        <f t="shared" si="7"/>
        <v>9710.660923403093</v>
      </c>
      <c r="I80" s="202"/>
      <c r="J80" s="202">
        <v>96</v>
      </c>
      <c r="K80" s="202">
        <v>96</v>
      </c>
      <c r="L80" s="202">
        <v>94</v>
      </c>
      <c r="M80" s="202"/>
      <c r="N80" s="199" t="s">
        <v>265</v>
      </c>
      <c r="O80" s="203"/>
      <c r="P80" s="194" t="s">
        <v>106</v>
      </c>
      <c r="Q80" s="202"/>
      <c r="R80" s="202">
        <v>900941.94926695933</v>
      </c>
      <c r="S80" s="202">
        <v>934269.30077656626</v>
      </c>
      <c r="T80" s="202">
        <v>912802.12679989077</v>
      </c>
      <c r="U80" s="198">
        <v>5450687.0024475781</v>
      </c>
      <c r="X80" s="433"/>
    </row>
    <row r="81" spans="1:24" s="192" customFormat="1" x14ac:dyDescent="0.2">
      <c r="A81" s="205"/>
      <c r="B81" s="168"/>
      <c r="C81" s="201"/>
      <c r="D81" s="176"/>
      <c r="E81" s="201"/>
      <c r="F81" s="178"/>
      <c r="G81" s="178"/>
      <c r="H81" s="178"/>
      <c r="I81" s="202"/>
      <c r="J81" s="169">
        <f t="shared" ref="J81:L81" si="8">SUM(J44:J80)</f>
        <v>6615</v>
      </c>
      <c r="K81" s="169">
        <f t="shared" si="8"/>
        <v>6613</v>
      </c>
      <c r="L81" s="169">
        <f t="shared" si="8"/>
        <v>6518</v>
      </c>
      <c r="M81" s="202"/>
      <c r="N81" s="168"/>
      <c r="O81" s="203"/>
      <c r="P81" s="194"/>
      <c r="Q81" s="202"/>
      <c r="R81" s="171">
        <f t="shared" ref="R81:T81" si="9">SUM(R44:R80)</f>
        <v>43933023.724301964</v>
      </c>
      <c r="S81" s="171">
        <f t="shared" si="9"/>
        <v>47198792.402672067</v>
      </c>
      <c r="T81" s="171">
        <f t="shared" si="9"/>
        <v>46606946.856279328</v>
      </c>
      <c r="U81" s="171">
        <v>278337461.55361003</v>
      </c>
      <c r="X81" s="213"/>
    </row>
    <row r="82" spans="1:24" s="192" customFormat="1" x14ac:dyDescent="0.2">
      <c r="A82" s="205" t="s">
        <v>106</v>
      </c>
      <c r="B82" s="195" t="s">
        <v>266</v>
      </c>
      <c r="C82" s="201"/>
      <c r="D82" s="197" t="s">
        <v>267</v>
      </c>
      <c r="E82" s="201"/>
      <c r="F82" s="198">
        <f t="shared" ref="F82:H97" si="10">R82/J82</f>
        <v>42950.015243813068</v>
      </c>
      <c r="G82" s="198">
        <f t="shared" si="10"/>
        <v>44453.266342528739</v>
      </c>
      <c r="H82" s="198">
        <f t="shared" si="10"/>
        <v>44453.266342528739</v>
      </c>
      <c r="I82" s="202"/>
      <c r="J82" s="202">
        <v>1</v>
      </c>
      <c r="K82" s="202">
        <v>1</v>
      </c>
      <c r="L82" s="202">
        <v>1</v>
      </c>
      <c r="M82" s="202"/>
      <c r="N82" s="199" t="s">
        <v>268</v>
      </c>
      <c r="O82" s="203"/>
      <c r="P82" s="194" t="s">
        <v>106</v>
      </c>
      <c r="Q82" s="202"/>
      <c r="R82" s="202">
        <v>42950.015243813068</v>
      </c>
      <c r="S82" s="202">
        <v>44453.266342528739</v>
      </c>
      <c r="T82" s="202">
        <v>44453.266342528739</v>
      </c>
      <c r="U82" s="198">
        <v>261195.60182626455</v>
      </c>
      <c r="X82" s="213"/>
    </row>
    <row r="83" spans="1:24" s="192" customFormat="1" x14ac:dyDescent="0.2">
      <c r="A83" s="205" t="s">
        <v>106</v>
      </c>
      <c r="B83" s="195" t="s">
        <v>269</v>
      </c>
      <c r="C83" s="201"/>
      <c r="D83" s="197" t="s">
        <v>267</v>
      </c>
      <c r="E83" s="201"/>
      <c r="F83" s="198">
        <f t="shared" si="10"/>
        <v>24956.925683061458</v>
      </c>
      <c r="G83" s="198">
        <f t="shared" si="10"/>
        <v>25830.419931655848</v>
      </c>
      <c r="H83" s="198">
        <f t="shared" si="10"/>
        <v>25830.419931655848</v>
      </c>
      <c r="I83" s="202"/>
      <c r="J83" s="202">
        <v>15</v>
      </c>
      <c r="K83" s="202">
        <v>15</v>
      </c>
      <c r="L83" s="202">
        <v>15</v>
      </c>
      <c r="M83" s="202"/>
      <c r="N83" s="199" t="s">
        <v>270</v>
      </c>
      <c r="O83" s="203"/>
      <c r="P83" s="194" t="s">
        <v>106</v>
      </c>
      <c r="Q83" s="202"/>
      <c r="R83" s="202">
        <v>374353.88524592185</v>
      </c>
      <c r="S83" s="202">
        <v>387456.2989748377</v>
      </c>
      <c r="T83" s="202">
        <v>387456.2989748377</v>
      </c>
      <c r="U83" s="198">
        <v>2276590.351782484</v>
      </c>
      <c r="X83" s="213"/>
    </row>
    <row r="84" spans="1:24" s="192" customFormat="1" x14ac:dyDescent="0.2">
      <c r="A84" s="205" t="s">
        <v>106</v>
      </c>
      <c r="B84" s="195" t="s">
        <v>271</v>
      </c>
      <c r="C84" s="201"/>
      <c r="D84" s="197" t="s">
        <v>267</v>
      </c>
      <c r="E84" s="201"/>
      <c r="F84" s="198">
        <f t="shared" si="10"/>
        <v>47120.299550603027</v>
      </c>
      <c r="G84" s="198">
        <f t="shared" si="10"/>
        <v>48769.511524899994</v>
      </c>
      <c r="H84" s="198">
        <f t="shared" si="10"/>
        <v>48769.511524899994</v>
      </c>
      <c r="I84" s="202"/>
      <c r="J84" s="202">
        <v>1</v>
      </c>
      <c r="K84" s="202">
        <v>1</v>
      </c>
      <c r="L84" s="202">
        <v>1</v>
      </c>
      <c r="M84" s="202"/>
      <c r="N84" s="199" t="s">
        <v>272</v>
      </c>
      <c r="O84" s="203"/>
      <c r="P84" s="194" t="s">
        <v>106</v>
      </c>
      <c r="Q84" s="202"/>
      <c r="R84" s="202">
        <v>47120.299550603027</v>
      </c>
      <c r="S84" s="202">
        <v>48769.511524899994</v>
      </c>
      <c r="T84" s="202">
        <v>48769.511524899994</v>
      </c>
      <c r="U84" s="198">
        <v>286556.71026465314</v>
      </c>
      <c r="X84" s="213"/>
    </row>
    <row r="85" spans="1:24" s="192" customFormat="1" x14ac:dyDescent="0.2">
      <c r="A85" s="205" t="s">
        <v>106</v>
      </c>
      <c r="B85" s="195" t="s">
        <v>273</v>
      </c>
      <c r="C85" s="201"/>
      <c r="D85" s="197" t="s">
        <v>267</v>
      </c>
      <c r="E85" s="201"/>
      <c r="F85" s="198">
        <f t="shared" si="10"/>
        <v>14680.546332866774</v>
      </c>
      <c r="G85" s="198">
        <f t="shared" si="10"/>
        <v>15194.3688969906</v>
      </c>
      <c r="H85" s="198">
        <f t="shared" si="10"/>
        <v>15194.3688969906</v>
      </c>
      <c r="I85" s="202"/>
      <c r="J85" s="202">
        <v>19</v>
      </c>
      <c r="K85" s="202">
        <v>18</v>
      </c>
      <c r="L85" s="202">
        <v>16</v>
      </c>
      <c r="M85" s="202"/>
      <c r="N85" s="199" t="s">
        <v>274</v>
      </c>
      <c r="O85" s="203"/>
      <c r="P85" s="194" t="s">
        <v>106</v>
      </c>
      <c r="Q85" s="202"/>
      <c r="R85" s="202">
        <v>278930.38032446872</v>
      </c>
      <c r="S85" s="202">
        <v>273498.64014583081</v>
      </c>
      <c r="T85" s="202">
        <v>243109.9023518496</v>
      </c>
      <c r="U85" s="198">
        <v>1561824.5229224879</v>
      </c>
      <c r="X85" s="213"/>
    </row>
    <row r="86" spans="1:24" s="192" customFormat="1" x14ac:dyDescent="0.2">
      <c r="A86" s="205" t="s">
        <v>106</v>
      </c>
      <c r="B86" s="195" t="s">
        <v>275</v>
      </c>
      <c r="C86" s="201"/>
      <c r="D86" s="197" t="s">
        <v>267</v>
      </c>
      <c r="E86" s="201"/>
      <c r="F86" s="198">
        <f t="shared" si="10"/>
        <v>20475.225976772028</v>
      </c>
      <c r="G86" s="198">
        <f t="shared" si="10"/>
        <v>21191.856471089617</v>
      </c>
      <c r="H86" s="198">
        <f t="shared" si="10"/>
        <v>21191.856471089617</v>
      </c>
      <c r="I86" s="202"/>
      <c r="J86" s="202">
        <v>163</v>
      </c>
      <c r="K86" s="202">
        <v>162</v>
      </c>
      <c r="L86" s="202">
        <v>157</v>
      </c>
      <c r="M86" s="202"/>
      <c r="N86" s="199" t="s">
        <v>276</v>
      </c>
      <c r="O86" s="203"/>
      <c r="P86" s="194" t="s">
        <v>106</v>
      </c>
      <c r="Q86" s="202"/>
      <c r="R86" s="202">
        <v>3337461.8342138408</v>
      </c>
      <c r="S86" s="202">
        <v>3433080.748316518</v>
      </c>
      <c r="T86" s="202">
        <v>3327121.4659610698</v>
      </c>
      <c r="U86" s="198">
        <v>20148048.282477506</v>
      </c>
      <c r="X86" s="213"/>
    </row>
    <row r="87" spans="1:24" s="192" customFormat="1" x14ac:dyDescent="0.2">
      <c r="A87" s="205" t="s">
        <v>106</v>
      </c>
      <c r="B87" s="195" t="s">
        <v>277</v>
      </c>
      <c r="C87" s="201"/>
      <c r="D87" s="197" t="s">
        <v>267</v>
      </c>
      <c r="E87" s="201"/>
      <c r="F87" s="198">
        <f t="shared" si="10"/>
        <v>31040.978620149475</v>
      </c>
      <c r="G87" s="198">
        <f t="shared" si="10"/>
        <v>32127.412974615123</v>
      </c>
      <c r="H87" s="198">
        <f t="shared" si="10"/>
        <v>32127.412974615123</v>
      </c>
      <c r="I87" s="202"/>
      <c r="J87" s="202">
        <v>20</v>
      </c>
      <c r="K87" s="202">
        <v>20</v>
      </c>
      <c r="L87" s="202">
        <v>19</v>
      </c>
      <c r="M87" s="202"/>
      <c r="N87" s="199" t="s">
        <v>278</v>
      </c>
      <c r="O87" s="203"/>
      <c r="P87" s="194" t="s">
        <v>106</v>
      </c>
      <c r="Q87" s="202"/>
      <c r="R87" s="202">
        <v>620819.57240298949</v>
      </c>
      <c r="S87" s="202">
        <v>642548.25949230243</v>
      </c>
      <c r="T87" s="202">
        <v>610420.84651768731</v>
      </c>
      <c r="U87" s="198">
        <v>3743315.7479558475</v>
      </c>
      <c r="X87" s="213"/>
    </row>
    <row r="88" spans="1:24" s="192" customFormat="1" x14ac:dyDescent="0.2">
      <c r="A88" s="205" t="s">
        <v>106</v>
      </c>
      <c r="B88" s="195" t="s">
        <v>279</v>
      </c>
      <c r="C88" s="201"/>
      <c r="D88" s="197" t="s">
        <v>267</v>
      </c>
      <c r="E88" s="201"/>
      <c r="F88" s="198">
        <f t="shared" si="10"/>
        <v>17447.051610472681</v>
      </c>
      <c r="G88" s="198">
        <f t="shared" si="10"/>
        <v>18057.695025745939</v>
      </c>
      <c r="H88" s="198">
        <f t="shared" si="10"/>
        <v>18057.695025745939</v>
      </c>
      <c r="I88" s="202"/>
      <c r="J88" s="202">
        <v>5</v>
      </c>
      <c r="K88" s="202">
        <v>5</v>
      </c>
      <c r="L88" s="202">
        <v>5</v>
      </c>
      <c r="M88" s="202"/>
      <c r="N88" s="199" t="s">
        <v>280</v>
      </c>
      <c r="O88" s="203"/>
      <c r="P88" s="194" t="s">
        <v>106</v>
      </c>
      <c r="Q88" s="202"/>
      <c r="R88" s="202">
        <v>87235.25805236341</v>
      </c>
      <c r="S88" s="202">
        <v>90288.475128729697</v>
      </c>
      <c r="T88" s="202">
        <v>90288.475128729697</v>
      </c>
      <c r="U88" s="198">
        <v>495484.66868994496</v>
      </c>
      <c r="X88" s="213"/>
    </row>
    <row r="89" spans="1:24" s="192" customFormat="1" x14ac:dyDescent="0.2">
      <c r="A89" s="205" t="s">
        <v>106</v>
      </c>
      <c r="B89" s="195" t="s">
        <v>281</v>
      </c>
      <c r="C89" s="201"/>
      <c r="D89" s="197" t="s">
        <v>267</v>
      </c>
      <c r="E89" s="201"/>
      <c r="F89" s="198">
        <f t="shared" si="10"/>
        <v>35424.71683482275</v>
      </c>
      <c r="G89" s="198">
        <f t="shared" si="10"/>
        <v>36664.582746124754</v>
      </c>
      <c r="H89" s="198">
        <f t="shared" si="10"/>
        <v>36664.582746124754</v>
      </c>
      <c r="I89" s="202"/>
      <c r="J89" s="202">
        <v>5</v>
      </c>
      <c r="K89" s="202">
        <v>5</v>
      </c>
      <c r="L89" s="202">
        <v>5</v>
      </c>
      <c r="M89" s="202"/>
      <c r="N89" s="199" t="s">
        <v>282</v>
      </c>
      <c r="O89" s="203"/>
      <c r="P89" s="194" t="s">
        <v>106</v>
      </c>
      <c r="Q89" s="202"/>
      <c r="R89" s="202">
        <v>177123.58417411376</v>
      </c>
      <c r="S89" s="202">
        <v>183322.91373062378</v>
      </c>
      <c r="T89" s="202">
        <v>183322.91373062378</v>
      </c>
      <c r="U89" s="198">
        <v>1077156.8078900187</v>
      </c>
      <c r="X89" s="213"/>
    </row>
    <row r="90" spans="1:24" s="192" customFormat="1" x14ac:dyDescent="0.2">
      <c r="A90" s="205" t="s">
        <v>106</v>
      </c>
      <c r="B90" s="195" t="s">
        <v>283</v>
      </c>
      <c r="C90" s="201"/>
      <c r="D90" s="197" t="s">
        <v>267</v>
      </c>
      <c r="E90" s="201"/>
      <c r="F90" s="198">
        <f t="shared" si="10"/>
        <v>40565.449829879704</v>
      </c>
      <c r="G90" s="198">
        <f t="shared" si="10"/>
        <v>41985.238929759056</v>
      </c>
      <c r="H90" s="198">
        <f t="shared" si="10"/>
        <v>41985.238929759056</v>
      </c>
      <c r="I90" s="202"/>
      <c r="J90" s="202">
        <v>4</v>
      </c>
      <c r="K90" s="202">
        <v>4</v>
      </c>
      <c r="L90" s="202">
        <v>4</v>
      </c>
      <c r="M90" s="202"/>
      <c r="N90" s="199" t="s">
        <v>284</v>
      </c>
      <c r="O90" s="203"/>
      <c r="P90" s="194" t="s">
        <v>106</v>
      </c>
      <c r="Q90" s="202"/>
      <c r="R90" s="202">
        <v>162261.79931951882</v>
      </c>
      <c r="S90" s="202">
        <v>167940.95571903622</v>
      </c>
      <c r="T90" s="202">
        <v>167940.95571903622</v>
      </c>
      <c r="U90" s="198">
        <v>986776.54333146336</v>
      </c>
      <c r="X90" s="213"/>
    </row>
    <row r="91" spans="1:24" s="192" customFormat="1" x14ac:dyDescent="0.2">
      <c r="A91" s="205" t="s">
        <v>106</v>
      </c>
      <c r="B91" s="195" t="s">
        <v>285</v>
      </c>
      <c r="C91" s="201"/>
      <c r="D91" s="197" t="s">
        <v>267</v>
      </c>
      <c r="E91" s="201"/>
      <c r="F91" s="198">
        <f t="shared" si="10"/>
        <v>20475.225976772017</v>
      </c>
      <c r="G91" s="198">
        <f t="shared" si="10"/>
        <v>21191.856471089613</v>
      </c>
      <c r="H91" s="198">
        <f t="shared" si="10"/>
        <v>21191.856471089613</v>
      </c>
      <c r="I91" s="202"/>
      <c r="J91" s="202">
        <v>147</v>
      </c>
      <c r="K91" s="202">
        <v>147</v>
      </c>
      <c r="L91" s="202">
        <v>136</v>
      </c>
      <c r="M91" s="202"/>
      <c r="N91" s="199" t="s">
        <v>286</v>
      </c>
      <c r="O91" s="203"/>
      <c r="P91" s="194" t="s">
        <v>106</v>
      </c>
      <c r="Q91" s="202"/>
      <c r="R91" s="202">
        <v>3009858.2185854865</v>
      </c>
      <c r="S91" s="202">
        <v>3115202.9012501733</v>
      </c>
      <c r="T91" s="202">
        <v>2882092.4800681872</v>
      </c>
      <c r="U91" s="198">
        <v>17947679.452222742</v>
      </c>
      <c r="X91" s="213"/>
    </row>
    <row r="92" spans="1:24" s="192" customFormat="1" x14ac:dyDescent="0.2">
      <c r="A92" s="205" t="s">
        <v>106</v>
      </c>
      <c r="B92" s="195" t="s">
        <v>287</v>
      </c>
      <c r="C92" s="201"/>
      <c r="D92" s="197" t="s">
        <v>267</v>
      </c>
      <c r="E92" s="201"/>
      <c r="F92" s="198">
        <f t="shared" si="10"/>
        <v>9347.7952498689974</v>
      </c>
      <c r="G92" s="198">
        <f t="shared" si="10"/>
        <v>9674.963819057708</v>
      </c>
      <c r="H92" s="198">
        <f t="shared" si="10"/>
        <v>9674.963819057708</v>
      </c>
      <c r="I92" s="202"/>
      <c r="J92" s="202">
        <v>24</v>
      </c>
      <c r="K92" s="202">
        <v>16</v>
      </c>
      <c r="L92" s="202">
        <v>22</v>
      </c>
      <c r="M92" s="202"/>
      <c r="N92" s="199" t="s">
        <v>288</v>
      </c>
      <c r="O92" s="203"/>
      <c r="P92" s="194" t="s">
        <v>106</v>
      </c>
      <c r="Q92" s="202"/>
      <c r="R92" s="202">
        <v>224347.08599685592</v>
      </c>
      <c r="S92" s="202">
        <v>154799.42110492333</v>
      </c>
      <c r="T92" s="202">
        <v>212849.20401926959</v>
      </c>
      <c r="U92" s="198">
        <v>1258208.0051212057</v>
      </c>
      <c r="X92" s="213"/>
    </row>
    <row r="93" spans="1:24" s="192" customFormat="1" x14ac:dyDescent="0.2">
      <c r="A93" s="205" t="s">
        <v>106</v>
      </c>
      <c r="B93" s="195" t="s">
        <v>289</v>
      </c>
      <c r="C93" s="201"/>
      <c r="D93" s="197" t="s">
        <v>267</v>
      </c>
      <c r="E93" s="201"/>
      <c r="F93" s="198">
        <f t="shared" si="10"/>
        <v>26153.128699380028</v>
      </c>
      <c r="G93" s="198">
        <f t="shared" si="10"/>
        <v>27068.487535915709</v>
      </c>
      <c r="H93" s="198">
        <f t="shared" si="10"/>
        <v>27068.487535915709</v>
      </c>
      <c r="I93" s="202"/>
      <c r="J93" s="202">
        <v>1</v>
      </c>
      <c r="K93" s="202">
        <v>1</v>
      </c>
      <c r="L93" s="202">
        <v>1</v>
      </c>
      <c r="M93" s="202"/>
      <c r="N93" s="199" t="s">
        <v>290</v>
      </c>
      <c r="O93" s="203"/>
      <c r="P93" s="194" t="s">
        <v>106</v>
      </c>
      <c r="Q93" s="202"/>
      <c r="R93" s="202">
        <v>26153.128699380028</v>
      </c>
      <c r="S93" s="202">
        <v>27068.487535915709</v>
      </c>
      <c r="T93" s="202">
        <v>27068.487535915709</v>
      </c>
      <c r="U93" s="198">
        <v>159047.25678344141</v>
      </c>
      <c r="X93" s="213"/>
    </row>
    <row r="94" spans="1:24" s="192" customFormat="1" x14ac:dyDescent="0.2">
      <c r="A94" s="205" t="s">
        <v>106</v>
      </c>
      <c r="B94" s="195" t="s">
        <v>291</v>
      </c>
      <c r="C94" s="201"/>
      <c r="D94" s="197" t="s">
        <v>267</v>
      </c>
      <c r="E94" s="201"/>
      <c r="F94" s="198">
        <f t="shared" si="10"/>
        <v>14680.54633286677</v>
      </c>
      <c r="G94" s="198">
        <f t="shared" si="10"/>
        <v>15194.368896990578</v>
      </c>
      <c r="H94" s="198">
        <f t="shared" si="10"/>
        <v>15194.368896990578</v>
      </c>
      <c r="I94" s="202"/>
      <c r="J94" s="202">
        <v>70</v>
      </c>
      <c r="K94" s="202">
        <v>66</v>
      </c>
      <c r="L94" s="202">
        <v>66</v>
      </c>
      <c r="M94" s="202"/>
      <c r="N94" s="199" t="s">
        <v>292</v>
      </c>
      <c r="O94" s="203"/>
      <c r="P94" s="194" t="s">
        <v>106</v>
      </c>
      <c r="Q94" s="202"/>
      <c r="R94" s="202">
        <v>1027638.2433006739</v>
      </c>
      <c r="S94" s="202">
        <v>1002828.3472013781</v>
      </c>
      <c r="T94" s="202">
        <v>1002828.3472013781</v>
      </c>
      <c r="U94" s="198">
        <v>6186854.9073471325</v>
      </c>
      <c r="X94" s="213"/>
    </row>
    <row r="95" spans="1:24" s="192" customFormat="1" x14ac:dyDescent="0.2">
      <c r="A95" s="205" t="s">
        <v>106</v>
      </c>
      <c r="B95" s="195" t="s">
        <v>293</v>
      </c>
      <c r="C95" s="201"/>
      <c r="D95" s="197" t="s">
        <v>267</v>
      </c>
      <c r="E95" s="201"/>
      <c r="F95" s="198">
        <f t="shared" si="10"/>
        <v>17445.756829402326</v>
      </c>
      <c r="G95" s="198">
        <f t="shared" si="10"/>
        <v>17445.756829402326</v>
      </c>
      <c r="H95" s="198">
        <v>0</v>
      </c>
      <c r="I95" s="202"/>
      <c r="J95" s="202">
        <v>1</v>
      </c>
      <c r="K95" s="202">
        <v>1</v>
      </c>
      <c r="L95" s="202">
        <v>0</v>
      </c>
      <c r="M95" s="202"/>
      <c r="N95" s="199" t="s">
        <v>294</v>
      </c>
      <c r="O95" s="203"/>
      <c r="P95" s="194" t="s">
        <v>106</v>
      </c>
      <c r="Q95" s="202"/>
      <c r="R95" s="202">
        <v>17445.756829402326</v>
      </c>
      <c r="S95" s="202">
        <v>17445.756829402326</v>
      </c>
      <c r="T95" s="202">
        <v>0</v>
      </c>
      <c r="U95" s="198">
        <v>87427.413123099541</v>
      </c>
      <c r="X95" s="213"/>
    </row>
    <row r="96" spans="1:24" s="192" customFormat="1" x14ac:dyDescent="0.2">
      <c r="A96" s="205" t="s">
        <v>106</v>
      </c>
      <c r="B96" s="195" t="s">
        <v>295</v>
      </c>
      <c r="C96" s="201"/>
      <c r="D96" s="197" t="s">
        <v>267</v>
      </c>
      <c r="E96" s="201"/>
      <c r="F96" s="198">
        <f t="shared" si="10"/>
        <v>20475.225976771962</v>
      </c>
      <c r="G96" s="198">
        <f t="shared" si="10"/>
        <v>21191.856471089592</v>
      </c>
      <c r="H96" s="198">
        <f t="shared" si="10"/>
        <v>21191.856471089592</v>
      </c>
      <c r="I96" s="202"/>
      <c r="J96" s="202">
        <v>100</v>
      </c>
      <c r="K96" s="202">
        <v>85</v>
      </c>
      <c r="L96" s="202">
        <v>84</v>
      </c>
      <c r="M96" s="202"/>
      <c r="N96" s="199" t="s">
        <v>296</v>
      </c>
      <c r="O96" s="203"/>
      <c r="P96" s="194" t="s">
        <v>106</v>
      </c>
      <c r="Q96" s="202"/>
      <c r="R96" s="202">
        <v>2047522.5976771964</v>
      </c>
      <c r="S96" s="202">
        <v>1801307.8000426153</v>
      </c>
      <c r="T96" s="202">
        <v>1780115.9435715256</v>
      </c>
      <c r="U96" s="198">
        <v>11856485.038423788</v>
      </c>
      <c r="X96" s="213"/>
    </row>
    <row r="97" spans="1:24" s="192" customFormat="1" x14ac:dyDescent="0.2">
      <c r="A97" s="205" t="s">
        <v>106</v>
      </c>
      <c r="B97" s="195" t="s">
        <v>297</v>
      </c>
      <c r="C97" s="201"/>
      <c r="D97" s="197" t="s">
        <v>267</v>
      </c>
      <c r="E97" s="201"/>
      <c r="F97" s="198">
        <f t="shared" si="10"/>
        <v>34062.247487406959</v>
      </c>
      <c r="G97" s="198">
        <f t="shared" si="10"/>
        <v>35254.42229595111</v>
      </c>
      <c r="H97" s="198">
        <f t="shared" si="10"/>
        <v>35254.42229595111</v>
      </c>
      <c r="I97" s="202"/>
      <c r="J97" s="202">
        <v>1</v>
      </c>
      <c r="K97" s="202">
        <v>1</v>
      </c>
      <c r="L97" s="202">
        <v>1</v>
      </c>
      <c r="M97" s="202"/>
      <c r="N97" s="199" t="s">
        <v>298</v>
      </c>
      <c r="O97" s="203"/>
      <c r="P97" s="194" t="s">
        <v>106</v>
      </c>
      <c r="Q97" s="202"/>
      <c r="R97" s="202">
        <v>34062.247487406959</v>
      </c>
      <c r="S97" s="202">
        <v>35254.42229595111</v>
      </c>
      <c r="T97" s="202">
        <v>35254.42229595111</v>
      </c>
      <c r="U97" s="198">
        <v>207145.65086889477</v>
      </c>
      <c r="X97" s="213"/>
    </row>
    <row r="98" spans="1:24" s="192" customFormat="1" x14ac:dyDescent="0.2">
      <c r="A98" s="205" t="s">
        <v>106</v>
      </c>
      <c r="B98" s="195" t="s">
        <v>299</v>
      </c>
      <c r="C98" s="201"/>
      <c r="D98" s="197" t="s">
        <v>267</v>
      </c>
      <c r="E98" s="201"/>
      <c r="F98" s="198">
        <f t="shared" ref="F98:H129" si="11">R98/J98</f>
        <v>42950.015243813061</v>
      </c>
      <c r="G98" s="198">
        <f t="shared" si="11"/>
        <v>44453.266342528739</v>
      </c>
      <c r="H98" s="198">
        <f t="shared" si="11"/>
        <v>44453.266342528739</v>
      </c>
      <c r="I98" s="202"/>
      <c r="J98" s="202">
        <v>10</v>
      </c>
      <c r="K98" s="202">
        <v>10</v>
      </c>
      <c r="L98" s="202">
        <v>10</v>
      </c>
      <c r="M98" s="202"/>
      <c r="N98" s="199" t="s">
        <v>300</v>
      </c>
      <c r="O98" s="203"/>
      <c r="P98" s="194" t="s">
        <v>106</v>
      </c>
      <c r="Q98" s="202"/>
      <c r="R98" s="202">
        <v>429500.15243813064</v>
      </c>
      <c r="S98" s="202">
        <v>444532.66342528741</v>
      </c>
      <c r="T98" s="202">
        <v>444532.66342528741</v>
      </c>
      <c r="U98" s="198">
        <v>2698182.0541942408</v>
      </c>
      <c r="X98" s="213"/>
    </row>
    <row r="99" spans="1:24" s="192" customFormat="1" x14ac:dyDescent="0.2">
      <c r="A99" s="205" t="s">
        <v>106</v>
      </c>
      <c r="B99" s="195" t="s">
        <v>301</v>
      </c>
      <c r="C99" s="201"/>
      <c r="D99" s="197" t="s">
        <v>267</v>
      </c>
      <c r="E99" s="201"/>
      <c r="F99" s="198">
        <f t="shared" si="11"/>
        <v>35424.737386903231</v>
      </c>
      <c r="G99" s="198">
        <f t="shared" si="11"/>
        <v>36664.603298205249</v>
      </c>
      <c r="H99" s="198">
        <f t="shared" si="11"/>
        <v>36664.603298205249</v>
      </c>
      <c r="I99" s="202"/>
      <c r="J99" s="202">
        <v>2</v>
      </c>
      <c r="K99" s="202">
        <v>2</v>
      </c>
      <c r="L99" s="202">
        <v>2</v>
      </c>
      <c r="M99" s="202"/>
      <c r="N99" s="199" t="s">
        <v>302</v>
      </c>
      <c r="O99" s="203"/>
      <c r="P99" s="194" t="s">
        <v>106</v>
      </c>
      <c r="Q99" s="202"/>
      <c r="R99" s="202">
        <v>70849.474773806462</v>
      </c>
      <c r="S99" s="202">
        <v>73329.206596410499</v>
      </c>
      <c r="T99" s="202">
        <v>73329.206596410499</v>
      </c>
      <c r="U99" s="198">
        <v>430862.97024896543</v>
      </c>
      <c r="X99" s="213"/>
    </row>
    <row r="100" spans="1:24" s="192" customFormat="1" x14ac:dyDescent="0.2">
      <c r="A100" s="205" t="s">
        <v>106</v>
      </c>
      <c r="B100" s="195" t="s">
        <v>303</v>
      </c>
      <c r="C100" s="201"/>
      <c r="D100" s="197" t="s">
        <v>267</v>
      </c>
      <c r="E100" s="201"/>
      <c r="F100" s="198">
        <f t="shared" si="11"/>
        <v>35424.737386903231</v>
      </c>
      <c r="G100" s="198">
        <f t="shared" si="11"/>
        <v>36664.603298205249</v>
      </c>
      <c r="H100" s="198">
        <f t="shared" si="11"/>
        <v>36664.603298205249</v>
      </c>
      <c r="I100" s="202"/>
      <c r="J100" s="202">
        <v>1</v>
      </c>
      <c r="K100" s="202">
        <v>1</v>
      </c>
      <c r="L100" s="202">
        <v>1</v>
      </c>
      <c r="M100" s="202"/>
      <c r="N100" s="199" t="s">
        <v>304</v>
      </c>
      <c r="O100" s="203"/>
      <c r="P100" s="194" t="s">
        <v>106</v>
      </c>
      <c r="Q100" s="202"/>
      <c r="R100" s="202">
        <v>35424.737386903231</v>
      </c>
      <c r="S100" s="202">
        <v>36664.603298205249</v>
      </c>
      <c r="T100" s="202">
        <v>36664.603298205249</v>
      </c>
      <c r="U100" s="198">
        <v>215431.48512448272</v>
      </c>
      <c r="X100" s="213"/>
    </row>
    <row r="101" spans="1:24" s="192" customFormat="1" x14ac:dyDescent="0.2">
      <c r="A101" s="205" t="s">
        <v>106</v>
      </c>
      <c r="B101" s="195" t="s">
        <v>305</v>
      </c>
      <c r="C101" s="201"/>
      <c r="D101" s="197" t="s">
        <v>267</v>
      </c>
      <c r="E101" s="201"/>
      <c r="F101" s="198">
        <f t="shared" si="11"/>
        <v>26390.813510151271</v>
      </c>
      <c r="G101" s="198">
        <f t="shared" si="11"/>
        <v>27314.495939282056</v>
      </c>
      <c r="H101" s="198">
        <f t="shared" si="11"/>
        <v>27314.495939282056</v>
      </c>
      <c r="I101" s="202"/>
      <c r="J101" s="202">
        <v>1</v>
      </c>
      <c r="K101" s="202">
        <v>1</v>
      </c>
      <c r="L101" s="202">
        <v>1</v>
      </c>
      <c r="M101" s="202"/>
      <c r="N101" s="199" t="s">
        <v>306</v>
      </c>
      <c r="O101" s="203"/>
      <c r="P101" s="194" t="s">
        <v>106</v>
      </c>
      <c r="Q101" s="202"/>
      <c r="R101" s="202">
        <v>26390.813510151271</v>
      </c>
      <c r="S101" s="202">
        <v>27314.495939282056</v>
      </c>
      <c r="T101" s="202">
        <v>27314.495939282056</v>
      </c>
      <c r="U101" s="198">
        <v>160492.71899791886</v>
      </c>
      <c r="X101" s="213"/>
    </row>
    <row r="102" spans="1:24" s="192" customFormat="1" x14ac:dyDescent="0.2">
      <c r="A102" s="205" t="s">
        <v>106</v>
      </c>
      <c r="B102" s="195" t="s">
        <v>307</v>
      </c>
      <c r="C102" s="201"/>
      <c r="D102" s="197" t="s">
        <v>267</v>
      </c>
      <c r="E102" s="201"/>
      <c r="F102" s="198">
        <f t="shared" si="11"/>
        <v>27446.450572015023</v>
      </c>
      <c r="G102" s="198">
        <f t="shared" si="11"/>
        <v>28407.075365811725</v>
      </c>
      <c r="H102" s="198">
        <f t="shared" si="11"/>
        <v>28407.075365811725</v>
      </c>
      <c r="I102" s="202"/>
      <c r="J102" s="202">
        <v>17</v>
      </c>
      <c r="K102" s="202">
        <v>17</v>
      </c>
      <c r="L102" s="202">
        <v>17</v>
      </c>
      <c r="M102" s="202"/>
      <c r="N102" s="199" t="s">
        <v>308</v>
      </c>
      <c r="O102" s="203"/>
      <c r="P102" s="194" t="s">
        <v>106</v>
      </c>
      <c r="Q102" s="202"/>
      <c r="R102" s="202">
        <v>466589.65972425538</v>
      </c>
      <c r="S102" s="202">
        <v>482920.2812187993</v>
      </c>
      <c r="T102" s="202">
        <v>482920.2812187993</v>
      </c>
      <c r="U102" s="198">
        <v>2782410.3370624431</v>
      </c>
      <c r="X102" s="213"/>
    </row>
    <row r="103" spans="1:24" s="192" customFormat="1" x14ac:dyDescent="0.2">
      <c r="A103" s="205" t="s">
        <v>106</v>
      </c>
      <c r="B103" s="195" t="s">
        <v>309</v>
      </c>
      <c r="C103" s="201"/>
      <c r="D103" s="197" t="s">
        <v>267</v>
      </c>
      <c r="E103" s="201"/>
      <c r="F103" s="198">
        <f t="shared" si="11"/>
        <v>35424.737386903231</v>
      </c>
      <c r="G103" s="198">
        <f t="shared" si="11"/>
        <v>36664.603298205249</v>
      </c>
      <c r="H103" s="198">
        <f t="shared" si="11"/>
        <v>36664.603298205249</v>
      </c>
      <c r="I103" s="202"/>
      <c r="J103" s="202">
        <v>1</v>
      </c>
      <c r="K103" s="202">
        <v>1</v>
      </c>
      <c r="L103" s="202">
        <v>1</v>
      </c>
      <c r="M103" s="202"/>
      <c r="N103" s="199" t="s">
        <v>310</v>
      </c>
      <c r="O103" s="203"/>
      <c r="P103" s="194" t="s">
        <v>106</v>
      </c>
      <c r="Q103" s="202"/>
      <c r="R103" s="202">
        <v>35424.737386903231</v>
      </c>
      <c r="S103" s="202">
        <v>36664.603298205249</v>
      </c>
      <c r="T103" s="202">
        <v>36664.603298205249</v>
      </c>
      <c r="U103" s="198">
        <v>215431.48512448272</v>
      </c>
      <c r="X103" s="213"/>
    </row>
    <row r="104" spans="1:24" s="192" customFormat="1" x14ac:dyDescent="0.2">
      <c r="A104" s="205" t="s">
        <v>106</v>
      </c>
      <c r="B104" s="195" t="s">
        <v>311</v>
      </c>
      <c r="C104" s="201"/>
      <c r="D104" s="197" t="s">
        <v>267</v>
      </c>
      <c r="E104" s="201"/>
      <c r="F104" s="198">
        <f t="shared" si="11"/>
        <v>35424.737386903253</v>
      </c>
      <c r="G104" s="198">
        <f t="shared" si="11"/>
        <v>36664.603298205249</v>
      </c>
      <c r="H104" s="198">
        <f t="shared" si="11"/>
        <v>36664.603298205249</v>
      </c>
      <c r="I104" s="202"/>
      <c r="J104" s="202">
        <v>39</v>
      </c>
      <c r="K104" s="202">
        <v>39</v>
      </c>
      <c r="L104" s="202">
        <v>39</v>
      </c>
      <c r="M104" s="202"/>
      <c r="N104" s="199" t="s">
        <v>312</v>
      </c>
      <c r="O104" s="203"/>
      <c r="P104" s="194" t="s">
        <v>106</v>
      </c>
      <c r="Q104" s="202"/>
      <c r="R104" s="202">
        <v>1381564.7580892269</v>
      </c>
      <c r="S104" s="202">
        <v>1429919.5286300047</v>
      </c>
      <c r="T104" s="202">
        <v>1429919.5286300047</v>
      </c>
      <c r="U104" s="198">
        <v>8508505.4609959926</v>
      </c>
      <c r="X104" s="213"/>
    </row>
    <row r="105" spans="1:24" s="192" customFormat="1" x14ac:dyDescent="0.2">
      <c r="A105" s="205" t="s">
        <v>106</v>
      </c>
      <c r="B105" s="195" t="s">
        <v>313</v>
      </c>
      <c r="C105" s="201"/>
      <c r="D105" s="197" t="s">
        <v>267</v>
      </c>
      <c r="E105" s="201"/>
      <c r="F105" s="198">
        <f t="shared" si="11"/>
        <v>32297.214263555183</v>
      </c>
      <c r="G105" s="198">
        <f t="shared" si="11"/>
        <v>33427.619794211525</v>
      </c>
      <c r="H105" s="198">
        <f t="shared" si="11"/>
        <v>33427.619794211525</v>
      </c>
      <c r="I105" s="202"/>
      <c r="J105" s="202">
        <v>55</v>
      </c>
      <c r="K105" s="202">
        <v>55</v>
      </c>
      <c r="L105" s="202">
        <v>55</v>
      </c>
      <c r="M105" s="202"/>
      <c r="N105" s="199" t="s">
        <v>314</v>
      </c>
      <c r="O105" s="203"/>
      <c r="P105" s="194" t="s">
        <v>106</v>
      </c>
      <c r="Q105" s="202"/>
      <c r="R105" s="202">
        <v>1776346.7844955351</v>
      </c>
      <c r="S105" s="202">
        <v>1838519.088681634</v>
      </c>
      <c r="T105" s="202">
        <v>1838519.088681634</v>
      </c>
      <c r="U105" s="198">
        <v>10802649.943398627</v>
      </c>
      <c r="X105" s="213"/>
    </row>
    <row r="106" spans="1:24" s="192" customFormat="1" x14ac:dyDescent="0.2">
      <c r="A106" s="205" t="s">
        <v>106</v>
      </c>
      <c r="B106" s="195" t="s">
        <v>315</v>
      </c>
      <c r="C106" s="201"/>
      <c r="D106" s="197" t="s">
        <v>267</v>
      </c>
      <c r="E106" s="201"/>
      <c r="F106" s="198">
        <f t="shared" si="11"/>
        <v>47121.121633822309</v>
      </c>
      <c r="G106" s="198">
        <f t="shared" si="11"/>
        <v>48770.364436239972</v>
      </c>
      <c r="H106" s="198">
        <f t="shared" si="11"/>
        <v>48770.364436239972</v>
      </c>
      <c r="I106" s="202"/>
      <c r="J106" s="202">
        <v>1</v>
      </c>
      <c r="K106" s="202">
        <v>1</v>
      </c>
      <c r="L106" s="202">
        <v>1</v>
      </c>
      <c r="M106" s="202"/>
      <c r="N106" s="199" t="s">
        <v>316</v>
      </c>
      <c r="O106" s="203"/>
      <c r="P106" s="194" t="s">
        <v>106</v>
      </c>
      <c r="Q106" s="202"/>
      <c r="R106" s="202">
        <v>47121.121633822309</v>
      </c>
      <c r="S106" s="202">
        <v>48770.364436239972</v>
      </c>
      <c r="T106" s="202">
        <v>48770.364436239972</v>
      </c>
      <c r="U106" s="198">
        <v>286561.71378005343</v>
      </c>
      <c r="X106" s="213"/>
    </row>
    <row r="107" spans="1:24" s="192" customFormat="1" x14ac:dyDescent="0.2">
      <c r="A107" s="205" t="s">
        <v>106</v>
      </c>
      <c r="B107" s="195" t="s">
        <v>317</v>
      </c>
      <c r="C107" s="201"/>
      <c r="D107" s="197" t="s">
        <v>267</v>
      </c>
      <c r="E107" s="201"/>
      <c r="F107" s="198">
        <f t="shared" si="11"/>
        <v>35424.737386903231</v>
      </c>
      <c r="G107" s="198">
        <f t="shared" si="11"/>
        <v>36664.603298205249</v>
      </c>
      <c r="H107" s="198">
        <f t="shared" si="11"/>
        <v>36664.603298205249</v>
      </c>
      <c r="I107" s="202"/>
      <c r="J107" s="202">
        <v>1</v>
      </c>
      <c r="K107" s="202">
        <v>1</v>
      </c>
      <c r="L107" s="202">
        <v>1</v>
      </c>
      <c r="M107" s="202"/>
      <c r="N107" s="199" t="s">
        <v>318</v>
      </c>
      <c r="O107" s="203"/>
      <c r="P107" s="194" t="s">
        <v>106</v>
      </c>
      <c r="Q107" s="202"/>
      <c r="R107" s="202">
        <v>35424.737386903231</v>
      </c>
      <c r="S107" s="202">
        <v>36664.603298205249</v>
      </c>
      <c r="T107" s="202">
        <v>36664.603298205249</v>
      </c>
      <c r="U107" s="198">
        <v>215431.48512448272</v>
      </c>
      <c r="X107" s="213"/>
    </row>
    <row r="108" spans="1:24" s="192" customFormat="1" x14ac:dyDescent="0.2">
      <c r="A108" s="205" t="s">
        <v>106</v>
      </c>
      <c r="B108" s="195" t="s">
        <v>319</v>
      </c>
      <c r="C108" s="201"/>
      <c r="D108" s="197" t="s">
        <v>267</v>
      </c>
      <c r="E108" s="201"/>
      <c r="F108" s="198">
        <f t="shared" si="11"/>
        <v>35424.737386903231</v>
      </c>
      <c r="G108" s="198">
        <f t="shared" si="11"/>
        <v>36664.603298205249</v>
      </c>
      <c r="H108" s="198">
        <f t="shared" si="11"/>
        <v>36664.603298205249</v>
      </c>
      <c r="I108" s="202"/>
      <c r="J108" s="202">
        <v>1</v>
      </c>
      <c r="K108" s="202">
        <v>1</v>
      </c>
      <c r="L108" s="202">
        <v>1</v>
      </c>
      <c r="M108" s="202"/>
      <c r="N108" s="199" t="s">
        <v>320</v>
      </c>
      <c r="O108" s="203"/>
      <c r="P108" s="194" t="s">
        <v>106</v>
      </c>
      <c r="Q108" s="202"/>
      <c r="R108" s="202">
        <v>35424.737386903231</v>
      </c>
      <c r="S108" s="202">
        <v>36664.603298205249</v>
      </c>
      <c r="T108" s="202">
        <v>36664.603298205249</v>
      </c>
      <c r="U108" s="198">
        <v>215431.48512448272</v>
      </c>
      <c r="X108" s="213"/>
    </row>
    <row r="109" spans="1:24" s="192" customFormat="1" x14ac:dyDescent="0.2">
      <c r="A109" s="205" t="s">
        <v>106</v>
      </c>
      <c r="B109" s="195" t="s">
        <v>321</v>
      </c>
      <c r="C109" s="201"/>
      <c r="D109" s="197" t="s">
        <v>267</v>
      </c>
      <c r="E109" s="201"/>
      <c r="F109" s="198">
        <f t="shared" si="11"/>
        <v>35424.737386903231</v>
      </c>
      <c r="G109" s="198">
        <f t="shared" si="11"/>
        <v>36664.603298205249</v>
      </c>
      <c r="H109" s="198">
        <f t="shared" si="11"/>
        <v>36664.603298205249</v>
      </c>
      <c r="I109" s="202"/>
      <c r="J109" s="202">
        <v>1</v>
      </c>
      <c r="K109" s="202">
        <v>1</v>
      </c>
      <c r="L109" s="202">
        <v>1</v>
      </c>
      <c r="M109" s="202"/>
      <c r="N109" s="199" t="s">
        <v>322</v>
      </c>
      <c r="O109" s="203"/>
      <c r="P109" s="194" t="s">
        <v>106</v>
      </c>
      <c r="Q109" s="202"/>
      <c r="R109" s="202">
        <v>35424.737386903231</v>
      </c>
      <c r="S109" s="202">
        <v>36664.603298205249</v>
      </c>
      <c r="T109" s="202">
        <v>36664.603298205249</v>
      </c>
      <c r="U109" s="198">
        <v>250990.66550487239</v>
      </c>
      <c r="X109" s="213"/>
    </row>
    <row r="110" spans="1:24" s="192" customFormat="1" x14ac:dyDescent="0.2">
      <c r="A110" s="205" t="s">
        <v>106</v>
      </c>
      <c r="B110" s="195" t="s">
        <v>323</v>
      </c>
      <c r="C110" s="201"/>
      <c r="D110" s="197" t="s">
        <v>267</v>
      </c>
      <c r="E110" s="201"/>
      <c r="F110" s="198">
        <f t="shared" si="11"/>
        <v>47121.121633822309</v>
      </c>
      <c r="G110" s="198">
        <f t="shared" si="11"/>
        <v>48770.364436239972</v>
      </c>
      <c r="H110" s="198">
        <f t="shared" si="11"/>
        <v>48770.364436239972</v>
      </c>
      <c r="I110" s="202"/>
      <c r="J110" s="202">
        <v>1</v>
      </c>
      <c r="K110" s="202">
        <v>1</v>
      </c>
      <c r="L110" s="202">
        <v>1</v>
      </c>
      <c r="M110" s="202"/>
      <c r="N110" s="199" t="s">
        <v>324</v>
      </c>
      <c r="O110" s="203"/>
      <c r="P110" s="194" t="s">
        <v>106</v>
      </c>
      <c r="Q110" s="202"/>
      <c r="R110" s="202">
        <v>47121.121633822309</v>
      </c>
      <c r="S110" s="202">
        <v>48770.364436239972</v>
      </c>
      <c r="T110" s="202">
        <v>48770.364436239972</v>
      </c>
      <c r="U110" s="198">
        <v>286561.71378005343</v>
      </c>
      <c r="X110" s="213"/>
    </row>
    <row r="111" spans="1:24" s="192" customFormat="1" x14ac:dyDescent="0.2">
      <c r="A111" s="205" t="s">
        <v>106</v>
      </c>
      <c r="B111" s="195" t="s">
        <v>325</v>
      </c>
      <c r="C111" s="201"/>
      <c r="D111" s="197" t="s">
        <v>267</v>
      </c>
      <c r="E111" s="201"/>
      <c r="F111" s="198">
        <f t="shared" si="11"/>
        <v>42834.861936873895</v>
      </c>
      <c r="G111" s="198">
        <f t="shared" si="11"/>
        <v>44334.084827815161</v>
      </c>
      <c r="H111" s="198">
        <f t="shared" si="11"/>
        <v>44334.084827815161</v>
      </c>
      <c r="I111" s="202"/>
      <c r="J111" s="202">
        <v>1</v>
      </c>
      <c r="K111" s="202">
        <v>1</v>
      </c>
      <c r="L111" s="202">
        <v>1</v>
      </c>
      <c r="M111" s="202"/>
      <c r="N111" s="199" t="s">
        <v>326</v>
      </c>
      <c r="O111" s="203"/>
      <c r="P111" s="194" t="s">
        <v>106</v>
      </c>
      <c r="Q111" s="202"/>
      <c r="R111" s="202">
        <v>42834.861936873895</v>
      </c>
      <c r="S111" s="202">
        <v>44334.084827815161</v>
      </c>
      <c r="T111" s="202">
        <v>44334.084827815161</v>
      </c>
      <c r="U111" s="198">
        <v>260495.31448904707</v>
      </c>
      <c r="X111" s="213"/>
    </row>
    <row r="112" spans="1:24" s="192" customFormat="1" x14ac:dyDescent="0.2">
      <c r="A112" s="205" t="s">
        <v>106</v>
      </c>
      <c r="B112" s="195" t="s">
        <v>327</v>
      </c>
      <c r="C112" s="201"/>
      <c r="D112" s="197" t="s">
        <v>267</v>
      </c>
      <c r="E112" s="201"/>
      <c r="F112" s="198">
        <f t="shared" si="11"/>
        <v>27446.450572015128</v>
      </c>
      <c r="G112" s="198">
        <f t="shared" si="11"/>
        <v>28407.075365811677</v>
      </c>
      <c r="H112" s="198">
        <f t="shared" si="11"/>
        <v>28407.075365811677</v>
      </c>
      <c r="I112" s="202"/>
      <c r="J112" s="202">
        <v>145</v>
      </c>
      <c r="K112" s="202">
        <v>145</v>
      </c>
      <c r="L112" s="202">
        <v>144</v>
      </c>
      <c r="M112" s="202"/>
      <c r="N112" s="199" t="s">
        <v>328</v>
      </c>
      <c r="O112" s="203"/>
      <c r="P112" s="194" t="s">
        <v>106</v>
      </c>
      <c r="Q112" s="202"/>
      <c r="R112" s="202">
        <v>3979735.3329421938</v>
      </c>
      <c r="S112" s="202">
        <v>4119025.9280426931</v>
      </c>
      <c r="T112" s="202">
        <v>4090618.8526768815</v>
      </c>
      <c r="U112" s="198">
        <v>24201448.07481806</v>
      </c>
      <c r="X112" s="213"/>
    </row>
    <row r="113" spans="1:24" s="192" customFormat="1" x14ac:dyDescent="0.2">
      <c r="A113" s="205" t="s">
        <v>106</v>
      </c>
      <c r="B113" s="195" t="s">
        <v>329</v>
      </c>
      <c r="C113" s="201"/>
      <c r="D113" s="197" t="s">
        <v>267</v>
      </c>
      <c r="E113" s="201"/>
      <c r="F113" s="198">
        <f t="shared" si="11"/>
        <v>11224.878416507077</v>
      </c>
      <c r="G113" s="198">
        <f t="shared" si="11"/>
        <v>11617.751986995927</v>
      </c>
      <c r="H113" s="198">
        <f t="shared" si="11"/>
        <v>11617.751986995934</v>
      </c>
      <c r="I113" s="202"/>
      <c r="J113" s="202">
        <v>283</v>
      </c>
      <c r="K113" s="202">
        <v>281</v>
      </c>
      <c r="L113" s="202">
        <v>263</v>
      </c>
      <c r="M113" s="202"/>
      <c r="N113" s="199" t="s">
        <v>330</v>
      </c>
      <c r="O113" s="203"/>
      <c r="P113" s="194" t="s">
        <v>106</v>
      </c>
      <c r="Q113" s="202"/>
      <c r="R113" s="202">
        <v>3176640.5918715028</v>
      </c>
      <c r="S113" s="202">
        <v>3264588.3083458552</v>
      </c>
      <c r="T113" s="202">
        <v>3055468.7725799307</v>
      </c>
      <c r="U113" s="198">
        <v>19130392.019234862</v>
      </c>
      <c r="X113" s="213"/>
    </row>
    <row r="114" spans="1:24" s="192" customFormat="1" x14ac:dyDescent="0.2">
      <c r="A114" s="205" t="s">
        <v>106</v>
      </c>
      <c r="B114" s="195" t="s">
        <v>331</v>
      </c>
      <c r="C114" s="201"/>
      <c r="D114" s="197" t="s">
        <v>267</v>
      </c>
      <c r="E114" s="201"/>
      <c r="F114" s="198">
        <f t="shared" si="11"/>
        <v>27446.450572015023</v>
      </c>
      <c r="G114" s="198">
        <f t="shared" si="11"/>
        <v>28407.075365811765</v>
      </c>
      <c r="H114" s="198">
        <f t="shared" si="11"/>
        <v>28407.075365811761</v>
      </c>
      <c r="I114" s="202"/>
      <c r="J114" s="202">
        <v>72</v>
      </c>
      <c r="K114" s="202">
        <v>73</v>
      </c>
      <c r="L114" s="202">
        <v>75</v>
      </c>
      <c r="M114" s="202"/>
      <c r="N114" s="199" t="s">
        <v>332</v>
      </c>
      <c r="O114" s="203"/>
      <c r="P114" s="194" t="s">
        <v>106</v>
      </c>
      <c r="Q114" s="202"/>
      <c r="R114" s="202">
        <v>1976144.4411850816</v>
      </c>
      <c r="S114" s="202">
        <v>2073716.5017042588</v>
      </c>
      <c r="T114" s="202">
        <v>2130530.652435882</v>
      </c>
      <c r="U114" s="198">
        <v>12351729.263442211</v>
      </c>
      <c r="X114" s="213"/>
    </row>
    <row r="115" spans="1:24" s="192" customFormat="1" x14ac:dyDescent="0.2">
      <c r="A115" s="205" t="s">
        <v>106</v>
      </c>
      <c r="B115" s="195" t="s">
        <v>333</v>
      </c>
      <c r="C115" s="201"/>
      <c r="D115" s="197" t="s">
        <v>267</v>
      </c>
      <c r="E115" s="201"/>
      <c r="F115" s="198">
        <f t="shared" si="11"/>
        <v>20475.225976772017</v>
      </c>
      <c r="G115" s="198">
        <f t="shared" si="11"/>
        <v>21191.856471089552</v>
      </c>
      <c r="H115" s="198">
        <f t="shared" si="11"/>
        <v>21191.856471089555</v>
      </c>
      <c r="I115" s="202"/>
      <c r="J115" s="202">
        <v>46</v>
      </c>
      <c r="K115" s="202">
        <v>50</v>
      </c>
      <c r="L115" s="202">
        <v>48</v>
      </c>
      <c r="M115" s="202"/>
      <c r="N115" s="199" t="s">
        <v>334</v>
      </c>
      <c r="O115" s="203"/>
      <c r="P115" s="194" t="s">
        <v>106</v>
      </c>
      <c r="Q115" s="202"/>
      <c r="R115" s="202">
        <v>941860.39493151277</v>
      </c>
      <c r="S115" s="202">
        <v>1059592.8235544777</v>
      </c>
      <c r="T115" s="202">
        <v>1017209.1106122986</v>
      </c>
      <c r="U115" s="198">
        <v>5937178.8142230678</v>
      </c>
      <c r="X115" s="213"/>
    </row>
    <row r="116" spans="1:24" s="192" customFormat="1" x14ac:dyDescent="0.2">
      <c r="A116" s="205" t="s">
        <v>106</v>
      </c>
      <c r="B116" s="195" t="s">
        <v>335</v>
      </c>
      <c r="C116" s="201"/>
      <c r="D116" s="197" t="s">
        <v>267</v>
      </c>
      <c r="E116" s="201"/>
      <c r="F116" s="198">
        <f t="shared" si="11"/>
        <v>31638.016558143838</v>
      </c>
      <c r="G116" s="198">
        <f t="shared" si="11"/>
        <v>32745.342102419159</v>
      </c>
      <c r="H116" s="198">
        <f t="shared" si="11"/>
        <v>32745.342102419159</v>
      </c>
      <c r="I116" s="202"/>
      <c r="J116" s="202">
        <v>3</v>
      </c>
      <c r="K116" s="202">
        <v>3</v>
      </c>
      <c r="L116" s="202">
        <v>3</v>
      </c>
      <c r="M116" s="202"/>
      <c r="N116" s="199" t="s">
        <v>336</v>
      </c>
      <c r="O116" s="203"/>
      <c r="P116" s="194" t="s">
        <v>106</v>
      </c>
      <c r="Q116" s="202"/>
      <c r="R116" s="202">
        <v>94914.049674431517</v>
      </c>
      <c r="S116" s="202">
        <v>98236.026307257474</v>
      </c>
      <c r="T116" s="202">
        <v>98236.026307257474</v>
      </c>
      <c r="U116" s="198">
        <v>577208.89692065713</v>
      </c>
      <c r="X116" s="213"/>
    </row>
    <row r="117" spans="1:24" s="192" customFormat="1" x14ac:dyDescent="0.2">
      <c r="A117" s="205" t="s">
        <v>106</v>
      </c>
      <c r="B117" s="195" t="s">
        <v>337</v>
      </c>
      <c r="C117" s="201"/>
      <c r="D117" s="197" t="s">
        <v>267</v>
      </c>
      <c r="E117" s="201"/>
      <c r="F117" s="198">
        <f t="shared" si="11"/>
        <v>38451.175102401852</v>
      </c>
      <c r="G117" s="198">
        <f t="shared" si="11"/>
        <v>39796.966436506715</v>
      </c>
      <c r="H117" s="198">
        <f t="shared" si="11"/>
        <v>39796.966436506715</v>
      </c>
      <c r="I117" s="202"/>
      <c r="J117" s="202">
        <v>1</v>
      </c>
      <c r="K117" s="202">
        <v>1</v>
      </c>
      <c r="L117" s="202">
        <v>1</v>
      </c>
      <c r="M117" s="202"/>
      <c r="N117" s="199" t="s">
        <v>338</v>
      </c>
      <c r="O117" s="203"/>
      <c r="P117" s="194" t="s">
        <v>106</v>
      </c>
      <c r="Q117" s="202"/>
      <c r="R117" s="202">
        <v>38451.175102401852</v>
      </c>
      <c r="S117" s="202">
        <v>39796.966436506715</v>
      </c>
      <c r="T117" s="202">
        <v>39796.966436506715</v>
      </c>
      <c r="U117" s="198">
        <v>233836.41982376389</v>
      </c>
      <c r="X117" s="213"/>
    </row>
    <row r="118" spans="1:24" s="192" customFormat="1" x14ac:dyDescent="0.2">
      <c r="A118" s="205" t="s">
        <v>106</v>
      </c>
      <c r="B118" s="195" t="s">
        <v>339</v>
      </c>
      <c r="C118" s="201"/>
      <c r="D118" s="197" t="s">
        <v>267</v>
      </c>
      <c r="E118" s="201"/>
      <c r="F118" s="198">
        <f t="shared" si="11"/>
        <v>27446.450572015023</v>
      </c>
      <c r="G118" s="198">
        <f t="shared" si="11"/>
        <v>28407.075365811732</v>
      </c>
      <c r="H118" s="198">
        <f t="shared" si="11"/>
        <v>28407.075365811732</v>
      </c>
      <c r="I118" s="202"/>
      <c r="J118" s="202">
        <v>1</v>
      </c>
      <c r="K118" s="202">
        <v>1</v>
      </c>
      <c r="L118" s="202">
        <v>1</v>
      </c>
      <c r="M118" s="202"/>
      <c r="N118" s="199" t="s">
        <v>340</v>
      </c>
      <c r="O118" s="203"/>
      <c r="P118" s="194" t="s">
        <v>106</v>
      </c>
      <c r="Q118" s="202"/>
      <c r="R118" s="202">
        <v>27446.450572015023</v>
      </c>
      <c r="S118" s="202">
        <v>28407.075365811732</v>
      </c>
      <c r="T118" s="202">
        <v>28407.075365811732</v>
      </c>
      <c r="U118" s="198">
        <v>166912.44507306235</v>
      </c>
      <c r="X118" s="213"/>
    </row>
    <row r="119" spans="1:24" s="192" customFormat="1" x14ac:dyDescent="0.2">
      <c r="A119" s="205" t="s">
        <v>106</v>
      </c>
      <c r="B119" s="195" t="s">
        <v>341</v>
      </c>
      <c r="C119" s="201"/>
      <c r="D119" s="197" t="s">
        <v>267</v>
      </c>
      <c r="E119" s="201"/>
      <c r="F119" s="198">
        <f t="shared" si="11"/>
        <v>11224.878416507154</v>
      </c>
      <c r="G119" s="198">
        <f t="shared" si="11"/>
        <v>11617.751986995954</v>
      </c>
      <c r="H119" s="198">
        <f t="shared" si="11"/>
        <v>11617.751986995954</v>
      </c>
      <c r="I119" s="202"/>
      <c r="J119" s="202">
        <v>78</v>
      </c>
      <c r="K119" s="202">
        <v>75</v>
      </c>
      <c r="L119" s="202">
        <v>76</v>
      </c>
      <c r="M119" s="202"/>
      <c r="N119" s="199" t="s">
        <v>342</v>
      </c>
      <c r="O119" s="203"/>
      <c r="P119" s="194" t="s">
        <v>106</v>
      </c>
      <c r="Q119" s="202"/>
      <c r="R119" s="202">
        <v>875540.51648755802</v>
      </c>
      <c r="S119" s="202">
        <v>871331.39902469655</v>
      </c>
      <c r="T119" s="202">
        <v>882949.15101169248</v>
      </c>
      <c r="U119" s="198">
        <v>5221341.1831094921</v>
      </c>
      <c r="X119" s="213"/>
    </row>
    <row r="120" spans="1:24" s="192" customFormat="1" x14ac:dyDescent="0.2">
      <c r="A120" s="205" t="s">
        <v>106</v>
      </c>
      <c r="B120" s="195" t="s">
        <v>343</v>
      </c>
      <c r="C120" s="201"/>
      <c r="D120" s="197" t="s">
        <v>267</v>
      </c>
      <c r="E120" s="201"/>
      <c r="F120" s="198">
        <f t="shared" si="11"/>
        <v>7990.5564069357943</v>
      </c>
      <c r="G120" s="198">
        <f t="shared" si="11"/>
        <v>8270.2291181312212</v>
      </c>
      <c r="H120" s="198">
        <f t="shared" si="11"/>
        <v>8270.2291181312212</v>
      </c>
      <c r="I120" s="202"/>
      <c r="J120" s="202">
        <v>59</v>
      </c>
      <c r="K120" s="202">
        <v>59</v>
      </c>
      <c r="L120" s="202">
        <v>61</v>
      </c>
      <c r="M120" s="202"/>
      <c r="N120" s="199" t="s">
        <v>344</v>
      </c>
      <c r="O120" s="203"/>
      <c r="P120" s="194" t="s">
        <v>106</v>
      </c>
      <c r="Q120" s="202"/>
      <c r="R120" s="202">
        <v>471442.82800921187</v>
      </c>
      <c r="S120" s="202">
        <v>487943.51796974201</v>
      </c>
      <c r="T120" s="202">
        <v>504483.97620600444</v>
      </c>
      <c r="U120" s="198">
        <v>2811378.4894236117</v>
      </c>
      <c r="X120" s="213"/>
    </row>
    <row r="121" spans="1:24" s="192" customFormat="1" x14ac:dyDescent="0.2">
      <c r="A121" s="205" t="s">
        <v>106</v>
      </c>
      <c r="B121" s="195" t="s">
        <v>345</v>
      </c>
      <c r="C121" s="201"/>
      <c r="D121" s="197" t="s">
        <v>267</v>
      </c>
      <c r="E121" s="201"/>
      <c r="F121" s="198">
        <f t="shared" si="11"/>
        <v>47121.121633822324</v>
      </c>
      <c r="G121" s="198">
        <f t="shared" si="11"/>
        <v>48770.364436239965</v>
      </c>
      <c r="H121" s="198">
        <f t="shared" si="11"/>
        <v>48770.364436239965</v>
      </c>
      <c r="I121" s="202"/>
      <c r="J121" s="202">
        <v>15</v>
      </c>
      <c r="K121" s="202">
        <v>15</v>
      </c>
      <c r="L121" s="202">
        <v>15</v>
      </c>
      <c r="M121" s="202"/>
      <c r="N121" s="199" t="s">
        <v>346</v>
      </c>
      <c r="O121" s="203"/>
      <c r="P121" s="194" t="s">
        <v>106</v>
      </c>
      <c r="Q121" s="202"/>
      <c r="R121" s="202">
        <v>706816.82450733485</v>
      </c>
      <c r="S121" s="202">
        <v>731555.4665435995</v>
      </c>
      <c r="T121" s="202">
        <v>731555.4665435995</v>
      </c>
      <c r="U121" s="198">
        <v>4298425.7067008</v>
      </c>
      <c r="X121" s="213"/>
    </row>
    <row r="122" spans="1:24" s="192" customFormat="1" x14ac:dyDescent="0.2">
      <c r="A122" s="205" t="s">
        <v>106</v>
      </c>
      <c r="B122" s="195" t="s">
        <v>347</v>
      </c>
      <c r="C122" s="201"/>
      <c r="D122" s="197" t="s">
        <v>267</v>
      </c>
      <c r="E122" s="201"/>
      <c r="F122" s="198">
        <f t="shared" si="11"/>
        <v>47121.121633822309</v>
      </c>
      <c r="G122" s="198">
        <f t="shared" si="11"/>
        <v>48770.364436239972</v>
      </c>
      <c r="H122" s="198">
        <f t="shared" si="11"/>
        <v>48770.364436239972</v>
      </c>
      <c r="I122" s="202"/>
      <c r="J122" s="202">
        <v>1</v>
      </c>
      <c r="K122" s="202">
        <v>1</v>
      </c>
      <c r="L122" s="202">
        <v>1</v>
      </c>
      <c r="M122" s="202"/>
      <c r="N122" s="199" t="s">
        <v>348</v>
      </c>
      <c r="O122" s="203"/>
      <c r="P122" s="194" t="s">
        <v>106</v>
      </c>
      <c r="Q122" s="202"/>
      <c r="R122" s="202">
        <v>47121.121633822309</v>
      </c>
      <c r="S122" s="202">
        <v>48770.364436239972</v>
      </c>
      <c r="T122" s="202">
        <v>48770.364436239972</v>
      </c>
      <c r="U122" s="198">
        <v>286561.71378005343</v>
      </c>
      <c r="X122" s="213"/>
    </row>
    <row r="123" spans="1:24" s="192" customFormat="1" x14ac:dyDescent="0.2">
      <c r="A123" s="205" t="s">
        <v>106</v>
      </c>
      <c r="B123" s="195" t="s">
        <v>349</v>
      </c>
      <c r="C123" s="201"/>
      <c r="D123" s="197" t="s">
        <v>267</v>
      </c>
      <c r="E123" s="201"/>
      <c r="F123" s="198">
        <f t="shared" si="11"/>
        <v>73513.949247860815</v>
      </c>
      <c r="G123" s="198">
        <f t="shared" si="11"/>
        <v>76086.936135650714</v>
      </c>
      <c r="H123" s="198">
        <f t="shared" si="11"/>
        <v>76086.936135650714</v>
      </c>
      <c r="I123" s="202"/>
      <c r="J123" s="202">
        <v>1</v>
      </c>
      <c r="K123" s="202">
        <v>1</v>
      </c>
      <c r="L123" s="202">
        <v>1</v>
      </c>
      <c r="M123" s="202"/>
      <c r="N123" s="199" t="s">
        <v>350</v>
      </c>
      <c r="O123" s="203"/>
      <c r="P123" s="194" t="s">
        <v>106</v>
      </c>
      <c r="Q123" s="202"/>
      <c r="R123" s="202">
        <v>73513.949247860815</v>
      </c>
      <c r="S123" s="202">
        <v>76086.936135650714</v>
      </c>
      <c r="T123" s="202">
        <v>76086.936135650714</v>
      </c>
      <c r="U123" s="198">
        <v>447066.66364539426</v>
      </c>
      <c r="X123" s="213"/>
    </row>
    <row r="124" spans="1:24" s="192" customFormat="1" x14ac:dyDescent="0.2">
      <c r="A124" s="205" t="s">
        <v>106</v>
      </c>
      <c r="B124" s="195" t="s">
        <v>351</v>
      </c>
      <c r="C124" s="201"/>
      <c r="D124" s="197" t="s">
        <v>267</v>
      </c>
      <c r="E124" s="201"/>
      <c r="F124" s="198">
        <f t="shared" si="11"/>
        <v>35424.737386903245</v>
      </c>
      <c r="G124" s="198">
        <f t="shared" si="11"/>
        <v>36664.603298205249</v>
      </c>
      <c r="H124" s="198">
        <f t="shared" si="11"/>
        <v>36664.603298205249</v>
      </c>
      <c r="I124" s="202"/>
      <c r="J124" s="202">
        <v>16</v>
      </c>
      <c r="K124" s="202">
        <v>15</v>
      </c>
      <c r="L124" s="202">
        <v>16</v>
      </c>
      <c r="M124" s="202"/>
      <c r="N124" s="199" t="s">
        <v>352</v>
      </c>
      <c r="O124" s="203"/>
      <c r="P124" s="194" t="s">
        <v>106</v>
      </c>
      <c r="Q124" s="202"/>
      <c r="R124" s="202">
        <v>566795.79819045193</v>
      </c>
      <c r="S124" s="202">
        <v>549969.04947307869</v>
      </c>
      <c r="T124" s="202">
        <v>586633.65277128399</v>
      </c>
      <c r="U124" s="198">
        <v>3410239.1586935185</v>
      </c>
      <c r="X124" s="213"/>
    </row>
    <row r="125" spans="1:24" s="192" customFormat="1" x14ac:dyDescent="0.2">
      <c r="A125" s="205" t="s">
        <v>106</v>
      </c>
      <c r="B125" s="195" t="s">
        <v>353</v>
      </c>
      <c r="C125" s="201"/>
      <c r="D125" s="197" t="s">
        <v>267</v>
      </c>
      <c r="E125" s="201"/>
      <c r="F125" s="198">
        <f t="shared" si="11"/>
        <v>35424.737386903245</v>
      </c>
      <c r="G125" s="198">
        <f t="shared" si="11"/>
        <v>36664.603298205249</v>
      </c>
      <c r="H125" s="198">
        <f t="shared" si="11"/>
        <v>36664.603298205249</v>
      </c>
      <c r="I125" s="202"/>
      <c r="J125" s="202">
        <v>16</v>
      </c>
      <c r="K125" s="202">
        <v>15</v>
      </c>
      <c r="L125" s="202">
        <v>16</v>
      </c>
      <c r="M125" s="202"/>
      <c r="N125" s="199" t="s">
        <v>354</v>
      </c>
      <c r="O125" s="203"/>
      <c r="P125" s="194" t="s">
        <v>106</v>
      </c>
      <c r="Q125" s="202"/>
      <c r="R125" s="202">
        <v>566795.79819045193</v>
      </c>
      <c r="S125" s="202">
        <v>549969.04947307869</v>
      </c>
      <c r="T125" s="202">
        <v>586633.65277128399</v>
      </c>
      <c r="U125" s="198">
        <v>3410239.1586935185</v>
      </c>
      <c r="X125" s="213"/>
    </row>
    <row r="126" spans="1:24" s="192" customFormat="1" x14ac:dyDescent="0.2">
      <c r="A126" s="205" t="s">
        <v>106</v>
      </c>
      <c r="B126" s="195" t="s">
        <v>355</v>
      </c>
      <c r="C126" s="201"/>
      <c r="D126" s="197" t="s">
        <v>267</v>
      </c>
      <c r="E126" s="201"/>
      <c r="F126" s="198">
        <f t="shared" si="11"/>
        <v>20475.246528852484</v>
      </c>
      <c r="G126" s="198">
        <f t="shared" si="11"/>
        <v>21191.877023170051</v>
      </c>
      <c r="H126" s="198">
        <f t="shared" si="11"/>
        <v>21191.877023170051</v>
      </c>
      <c r="I126" s="202"/>
      <c r="J126" s="202">
        <v>3</v>
      </c>
      <c r="K126" s="202">
        <v>3</v>
      </c>
      <c r="L126" s="202">
        <v>2</v>
      </c>
      <c r="M126" s="202"/>
      <c r="N126" s="199" t="s">
        <v>356</v>
      </c>
      <c r="O126" s="203"/>
      <c r="P126" s="194" t="s">
        <v>106</v>
      </c>
      <c r="Q126" s="202"/>
      <c r="R126" s="202">
        <v>61425.739586557451</v>
      </c>
      <c r="S126" s="202">
        <v>63575.631069510157</v>
      </c>
      <c r="T126" s="202">
        <v>42383.754046340102</v>
      </c>
      <c r="U126" s="198">
        <v>352361.70731764857</v>
      </c>
      <c r="X126" s="213"/>
    </row>
    <row r="127" spans="1:24" s="192" customFormat="1" x14ac:dyDescent="0.2">
      <c r="A127" s="205" t="s">
        <v>106</v>
      </c>
      <c r="B127" s="195" t="s">
        <v>357</v>
      </c>
      <c r="C127" s="201"/>
      <c r="D127" s="197" t="s">
        <v>267</v>
      </c>
      <c r="E127" s="201"/>
      <c r="F127" s="198">
        <f t="shared" si="11"/>
        <v>26153.128699380028</v>
      </c>
      <c r="G127" s="198">
        <f t="shared" si="11"/>
        <v>27068.487535915712</v>
      </c>
      <c r="H127" s="198">
        <f t="shared" si="11"/>
        <v>27068.487535915709</v>
      </c>
      <c r="I127" s="202"/>
      <c r="J127" s="202">
        <v>10</v>
      </c>
      <c r="K127" s="202">
        <v>9</v>
      </c>
      <c r="L127" s="202">
        <v>10</v>
      </c>
      <c r="M127" s="202"/>
      <c r="N127" s="199" t="s">
        <v>358</v>
      </c>
      <c r="O127" s="203"/>
      <c r="P127" s="194" t="s">
        <v>106</v>
      </c>
      <c r="Q127" s="202"/>
      <c r="R127" s="202">
        <v>261531.28699380028</v>
      </c>
      <c r="S127" s="202">
        <v>243616.38782324141</v>
      </c>
      <c r="T127" s="202">
        <v>270684.8753591571</v>
      </c>
      <c r="U127" s="198">
        <v>1563404.0802984983</v>
      </c>
      <c r="X127" s="213"/>
    </row>
    <row r="128" spans="1:24" s="192" customFormat="1" x14ac:dyDescent="0.2">
      <c r="A128" s="205" t="s">
        <v>106</v>
      </c>
      <c r="B128" s="195" t="s">
        <v>359</v>
      </c>
      <c r="C128" s="201"/>
      <c r="D128" s="197" t="s">
        <v>267</v>
      </c>
      <c r="E128" s="201"/>
      <c r="F128" s="198">
        <f t="shared" si="11"/>
        <v>35424.737386903231</v>
      </c>
      <c r="G128" s="198">
        <f t="shared" si="11"/>
        <v>36664.603298205249</v>
      </c>
      <c r="H128" s="198">
        <f t="shared" si="11"/>
        <v>36664.603298205249</v>
      </c>
      <c r="I128" s="202"/>
      <c r="J128" s="202">
        <v>1</v>
      </c>
      <c r="K128" s="202">
        <v>1</v>
      </c>
      <c r="L128" s="202">
        <v>1</v>
      </c>
      <c r="M128" s="202"/>
      <c r="N128" s="199" t="s">
        <v>360</v>
      </c>
      <c r="O128" s="203"/>
      <c r="P128" s="194" t="s">
        <v>106</v>
      </c>
      <c r="Q128" s="202"/>
      <c r="R128" s="202">
        <v>35424.737386903231</v>
      </c>
      <c r="S128" s="202">
        <v>36664.603298205249</v>
      </c>
      <c r="T128" s="202">
        <v>36664.603298205249</v>
      </c>
      <c r="U128" s="198">
        <v>215431.48512448272</v>
      </c>
      <c r="X128" s="213"/>
    </row>
    <row r="129" spans="1:24" s="192" customFormat="1" x14ac:dyDescent="0.2">
      <c r="A129" s="205" t="s">
        <v>106</v>
      </c>
      <c r="B129" s="195" t="s">
        <v>361</v>
      </c>
      <c r="C129" s="201"/>
      <c r="D129" s="197" t="s">
        <v>267</v>
      </c>
      <c r="E129" s="201"/>
      <c r="F129" s="198">
        <f t="shared" si="11"/>
        <v>20475.225976772002</v>
      </c>
      <c r="G129" s="198">
        <f t="shared" si="11"/>
        <v>21191.856471089566</v>
      </c>
      <c r="H129" s="198">
        <f t="shared" si="11"/>
        <v>21191.856471089566</v>
      </c>
      <c r="I129" s="202"/>
      <c r="J129" s="202">
        <v>13</v>
      </c>
      <c r="K129" s="202">
        <v>13</v>
      </c>
      <c r="L129" s="202">
        <v>12</v>
      </c>
      <c r="M129" s="202"/>
      <c r="N129" s="199" t="s">
        <v>362</v>
      </c>
      <c r="O129" s="203"/>
      <c r="P129" s="194" t="s">
        <v>106</v>
      </c>
      <c r="Q129" s="202"/>
      <c r="R129" s="202">
        <v>266177.93769803602</v>
      </c>
      <c r="S129" s="202">
        <v>275494.13412416435</v>
      </c>
      <c r="T129" s="202">
        <v>254302.27765307479</v>
      </c>
      <c r="U129" s="198">
        <v>1618091.669228734</v>
      </c>
      <c r="X129" s="213"/>
    </row>
    <row r="130" spans="1:24" s="192" customFormat="1" x14ac:dyDescent="0.2">
      <c r="A130" s="205" t="s">
        <v>106</v>
      </c>
      <c r="B130" s="195" t="s">
        <v>363</v>
      </c>
      <c r="C130" s="201"/>
      <c r="D130" s="197" t="s">
        <v>267</v>
      </c>
      <c r="E130" s="201"/>
      <c r="F130" s="198">
        <f t="shared" ref="F130:H148" si="12">R130/J130</f>
        <v>20475.22597677201</v>
      </c>
      <c r="G130" s="198">
        <f t="shared" si="12"/>
        <v>21191.856471089573</v>
      </c>
      <c r="H130" s="198">
        <f t="shared" si="12"/>
        <v>21191.856471089573</v>
      </c>
      <c r="I130" s="202"/>
      <c r="J130" s="202">
        <v>27</v>
      </c>
      <c r="K130" s="202">
        <v>26</v>
      </c>
      <c r="L130" s="202">
        <v>26</v>
      </c>
      <c r="M130" s="202"/>
      <c r="N130" s="199" t="s">
        <v>364</v>
      </c>
      <c r="O130" s="203"/>
      <c r="P130" s="194" t="s">
        <v>106</v>
      </c>
      <c r="Q130" s="202"/>
      <c r="R130" s="202">
        <v>552831.10137284431</v>
      </c>
      <c r="S130" s="202">
        <v>550988.26824832894</v>
      </c>
      <c r="T130" s="202">
        <v>550988.26824832894</v>
      </c>
      <c r="U130" s="198">
        <v>3319595.2103702566</v>
      </c>
      <c r="X130" s="213"/>
    </row>
    <row r="131" spans="1:24" s="192" customFormat="1" x14ac:dyDescent="0.2">
      <c r="A131" s="205" t="s">
        <v>106</v>
      </c>
      <c r="B131" s="195" t="s">
        <v>365</v>
      </c>
      <c r="C131" s="201"/>
      <c r="D131" s="197" t="s">
        <v>267</v>
      </c>
      <c r="E131" s="201"/>
      <c r="F131" s="198">
        <f t="shared" si="12"/>
        <v>20529.925338974135</v>
      </c>
      <c r="G131" s="198">
        <f t="shared" si="12"/>
        <v>21248.477452816758</v>
      </c>
      <c r="H131" s="198">
        <f t="shared" si="12"/>
        <v>21248.477452816758</v>
      </c>
      <c r="I131" s="202"/>
      <c r="J131" s="202">
        <v>55</v>
      </c>
      <c r="K131" s="202">
        <v>53</v>
      </c>
      <c r="L131" s="202">
        <v>54</v>
      </c>
      <c r="M131" s="202"/>
      <c r="N131" s="199" t="s">
        <v>366</v>
      </c>
      <c r="O131" s="203"/>
      <c r="P131" s="194" t="s">
        <v>106</v>
      </c>
      <c r="Q131" s="202"/>
      <c r="R131" s="202">
        <v>1129145.8936435774</v>
      </c>
      <c r="S131" s="202">
        <v>1126169.3049992882</v>
      </c>
      <c r="T131" s="202">
        <v>1147417.7824521048</v>
      </c>
      <c r="U131" s="198">
        <v>6782418.7328228923</v>
      </c>
      <c r="X131" s="213"/>
    </row>
    <row r="132" spans="1:24" s="192" customFormat="1" x14ac:dyDescent="0.2">
      <c r="A132" s="205" t="s">
        <v>106</v>
      </c>
      <c r="B132" s="195" t="s">
        <v>367</v>
      </c>
      <c r="C132" s="201"/>
      <c r="D132" s="197" t="s">
        <v>267</v>
      </c>
      <c r="E132" s="201"/>
      <c r="F132" s="198">
        <f t="shared" si="12"/>
        <v>31040.978620149486</v>
      </c>
      <c r="G132" s="198">
        <f t="shared" si="12"/>
        <v>32127.412974615123</v>
      </c>
      <c r="H132" s="198">
        <f t="shared" si="12"/>
        <v>32127.412974615123</v>
      </c>
      <c r="I132" s="202"/>
      <c r="J132" s="202">
        <v>1</v>
      </c>
      <c r="K132" s="202">
        <v>1</v>
      </c>
      <c r="L132" s="202">
        <v>1</v>
      </c>
      <c r="M132" s="202"/>
      <c r="N132" s="199" t="s">
        <v>368</v>
      </c>
      <c r="O132" s="203"/>
      <c r="P132" s="194" t="s">
        <v>106</v>
      </c>
      <c r="Q132" s="202"/>
      <c r="R132" s="202">
        <v>31040.978620149486</v>
      </c>
      <c r="S132" s="202">
        <v>32127.412974615123</v>
      </c>
      <c r="T132" s="202">
        <v>32127.412974615123</v>
      </c>
      <c r="U132" s="198">
        <v>188772.15804652314</v>
      </c>
      <c r="X132" s="213"/>
    </row>
    <row r="133" spans="1:24" s="192" customFormat="1" x14ac:dyDescent="0.2">
      <c r="A133" s="205" t="s">
        <v>106</v>
      </c>
      <c r="B133" s="195" t="s">
        <v>369</v>
      </c>
      <c r="C133" s="201"/>
      <c r="D133" s="197" t="s">
        <v>267</v>
      </c>
      <c r="E133" s="201"/>
      <c r="F133" s="198">
        <f t="shared" si="12"/>
        <v>40565.460105919934</v>
      </c>
      <c r="G133" s="198">
        <f t="shared" si="12"/>
        <v>41985.249205799279</v>
      </c>
      <c r="H133" s="198">
        <f t="shared" si="12"/>
        <v>41985.249205799279</v>
      </c>
      <c r="I133" s="202"/>
      <c r="J133" s="202">
        <v>1</v>
      </c>
      <c r="K133" s="202">
        <v>1</v>
      </c>
      <c r="L133" s="202">
        <v>1</v>
      </c>
      <c r="M133" s="202"/>
      <c r="N133" s="199" t="s">
        <v>370</v>
      </c>
      <c r="O133" s="203"/>
      <c r="P133" s="194" t="s">
        <v>106</v>
      </c>
      <c r="Q133" s="202"/>
      <c r="R133" s="202">
        <v>40565.460105919934</v>
      </c>
      <c r="S133" s="202">
        <v>41985.249205799279</v>
      </c>
      <c r="T133" s="202">
        <v>41985.249205799279</v>
      </c>
      <c r="U133" s="198">
        <v>246694.1976061053</v>
      </c>
      <c r="X133" s="213"/>
    </row>
    <row r="134" spans="1:24" s="192" customFormat="1" x14ac:dyDescent="0.2">
      <c r="A134" s="205" t="s">
        <v>106</v>
      </c>
      <c r="B134" s="195" t="s">
        <v>371</v>
      </c>
      <c r="C134" s="201"/>
      <c r="D134" s="197" t="s">
        <v>267</v>
      </c>
      <c r="E134" s="201"/>
      <c r="F134" s="198">
        <f t="shared" si="12"/>
        <v>47121.111357782065</v>
      </c>
      <c r="G134" s="198">
        <f t="shared" si="12"/>
        <v>48770.354160199735</v>
      </c>
      <c r="H134" s="198">
        <f t="shared" si="12"/>
        <v>48770.354160199735</v>
      </c>
      <c r="I134" s="202"/>
      <c r="J134" s="202">
        <v>1</v>
      </c>
      <c r="K134" s="202">
        <v>1</v>
      </c>
      <c r="L134" s="202">
        <v>1</v>
      </c>
      <c r="M134" s="202"/>
      <c r="N134" s="199" t="s">
        <v>372</v>
      </c>
      <c r="O134" s="203"/>
      <c r="P134" s="194" t="s">
        <v>106</v>
      </c>
      <c r="Q134" s="202"/>
      <c r="R134" s="202">
        <v>47121.111357782065</v>
      </c>
      <c r="S134" s="202">
        <v>48770.354160199735</v>
      </c>
      <c r="T134" s="202">
        <v>48770.354160199735</v>
      </c>
      <c r="U134" s="198">
        <v>286561.65200681391</v>
      </c>
      <c r="X134" s="213"/>
    </row>
    <row r="135" spans="1:24" s="192" customFormat="1" x14ac:dyDescent="0.2">
      <c r="A135" s="205" t="s">
        <v>106</v>
      </c>
      <c r="B135" s="195" t="s">
        <v>373</v>
      </c>
      <c r="C135" s="201"/>
      <c r="D135" s="197" t="s">
        <v>267</v>
      </c>
      <c r="E135" s="201"/>
      <c r="F135" s="198">
        <f t="shared" si="12"/>
        <v>47121.111357782065</v>
      </c>
      <c r="G135" s="198">
        <f t="shared" si="12"/>
        <v>48770.354160199735</v>
      </c>
      <c r="H135" s="198">
        <f t="shared" si="12"/>
        <v>48770.354160199735</v>
      </c>
      <c r="I135" s="202"/>
      <c r="J135" s="202">
        <v>1</v>
      </c>
      <c r="K135" s="202">
        <v>1</v>
      </c>
      <c r="L135" s="202">
        <v>1</v>
      </c>
      <c r="M135" s="202"/>
      <c r="N135" s="199" t="s">
        <v>374</v>
      </c>
      <c r="O135" s="203"/>
      <c r="P135" s="194" t="s">
        <v>106</v>
      </c>
      <c r="Q135" s="202"/>
      <c r="R135" s="202">
        <v>47121.111357782065</v>
      </c>
      <c r="S135" s="202">
        <v>48770.354160199735</v>
      </c>
      <c r="T135" s="202">
        <v>48770.354160199735</v>
      </c>
      <c r="U135" s="198">
        <v>286561.65200681391</v>
      </c>
      <c r="X135" s="213"/>
    </row>
    <row r="136" spans="1:24" s="192" customFormat="1" x14ac:dyDescent="0.2">
      <c r="A136" s="205" t="s">
        <v>106</v>
      </c>
      <c r="B136" s="195" t="s">
        <v>375</v>
      </c>
      <c r="C136" s="201"/>
      <c r="D136" s="197" t="s">
        <v>267</v>
      </c>
      <c r="E136" s="201"/>
      <c r="F136" s="198">
        <f t="shared" si="12"/>
        <v>56406.222762181773</v>
      </c>
      <c r="G136" s="198">
        <f t="shared" si="12"/>
        <v>58380.445337216843</v>
      </c>
      <c r="H136" s="198">
        <f t="shared" si="12"/>
        <v>58380.445337216843</v>
      </c>
      <c r="I136" s="202"/>
      <c r="J136" s="202">
        <v>1</v>
      </c>
      <c r="K136" s="202">
        <v>1</v>
      </c>
      <c r="L136" s="202">
        <v>1</v>
      </c>
      <c r="M136" s="202"/>
      <c r="N136" s="199" t="s">
        <v>376</v>
      </c>
      <c r="O136" s="203"/>
      <c r="P136" s="194" t="s">
        <v>106</v>
      </c>
      <c r="Q136" s="202"/>
      <c r="R136" s="202">
        <v>56406.222762181773</v>
      </c>
      <c r="S136" s="202">
        <v>58380.445337216843</v>
      </c>
      <c r="T136" s="202">
        <v>58380.445337216843</v>
      </c>
      <c r="U136" s="198">
        <v>343027.99578024063</v>
      </c>
      <c r="X136" s="213"/>
    </row>
    <row r="137" spans="1:24" s="192" customFormat="1" x14ac:dyDescent="0.2">
      <c r="A137" s="205" t="s">
        <v>106</v>
      </c>
      <c r="B137" s="195" t="s">
        <v>377</v>
      </c>
      <c r="C137" s="201"/>
      <c r="D137" s="197" t="s">
        <v>267</v>
      </c>
      <c r="E137" s="201"/>
      <c r="F137" s="198">
        <f t="shared" si="12"/>
        <v>24453.810752868616</v>
      </c>
      <c r="G137" s="198">
        <f t="shared" si="12"/>
        <v>25309.691868490168</v>
      </c>
      <c r="H137" s="198">
        <f t="shared" si="12"/>
        <v>25309.691868490168</v>
      </c>
      <c r="I137" s="202"/>
      <c r="J137" s="202">
        <v>1</v>
      </c>
      <c r="K137" s="202">
        <v>1</v>
      </c>
      <c r="L137" s="202">
        <v>1</v>
      </c>
      <c r="M137" s="202"/>
      <c r="N137" s="199" t="s">
        <v>378</v>
      </c>
      <c r="O137" s="203"/>
      <c r="P137" s="194" t="s">
        <v>106</v>
      </c>
      <c r="Q137" s="202"/>
      <c r="R137" s="202">
        <v>24453.810752868616</v>
      </c>
      <c r="S137" s="202">
        <v>25309.691868490168</v>
      </c>
      <c r="T137" s="202">
        <v>25309.691868490168</v>
      </c>
      <c r="U137" s="198">
        <v>148713.04604770258</v>
      </c>
      <c r="X137" s="213"/>
    </row>
    <row r="138" spans="1:24" s="192" customFormat="1" x14ac:dyDescent="0.2">
      <c r="A138" s="205" t="s">
        <v>106</v>
      </c>
      <c r="B138" s="195" t="s">
        <v>379</v>
      </c>
      <c r="C138" s="201"/>
      <c r="D138" s="197" t="s">
        <v>267</v>
      </c>
      <c r="E138" s="201"/>
      <c r="F138" s="198">
        <f t="shared" si="12"/>
        <v>13133.056880914171</v>
      </c>
      <c r="G138" s="198">
        <f t="shared" si="12"/>
        <v>13592.714436928391</v>
      </c>
      <c r="H138" s="198">
        <f t="shared" si="12"/>
        <v>13592.714436928391</v>
      </c>
      <c r="I138" s="202"/>
      <c r="J138" s="202">
        <v>15</v>
      </c>
      <c r="K138" s="202">
        <v>16</v>
      </c>
      <c r="L138" s="202">
        <v>12</v>
      </c>
      <c r="M138" s="202"/>
      <c r="N138" s="199" t="s">
        <v>380</v>
      </c>
      <c r="O138" s="203"/>
      <c r="P138" s="194" t="s">
        <v>106</v>
      </c>
      <c r="Q138" s="202"/>
      <c r="R138" s="202">
        <v>196995.85321371257</v>
      </c>
      <c r="S138" s="202">
        <v>217483.43099085425</v>
      </c>
      <c r="T138" s="202">
        <v>163112.57324314068</v>
      </c>
      <c r="U138" s="198">
        <v>1209144.5044097381</v>
      </c>
      <c r="X138" s="213"/>
    </row>
    <row r="139" spans="1:24" s="192" customFormat="1" x14ac:dyDescent="0.2">
      <c r="A139" s="205" t="s">
        <v>106</v>
      </c>
      <c r="B139" s="195" t="s">
        <v>381</v>
      </c>
      <c r="C139" s="201"/>
      <c r="D139" s="197" t="s">
        <v>267</v>
      </c>
      <c r="E139" s="201"/>
      <c r="F139" s="198">
        <f t="shared" si="12"/>
        <v>24453.810752868616</v>
      </c>
      <c r="G139" s="198">
        <f t="shared" si="12"/>
        <v>25309.691868490168</v>
      </c>
      <c r="H139" s="198">
        <f t="shared" si="12"/>
        <v>25309.691868490168</v>
      </c>
      <c r="I139" s="202"/>
      <c r="J139" s="202">
        <v>1</v>
      </c>
      <c r="K139" s="202">
        <v>1</v>
      </c>
      <c r="L139" s="202">
        <v>1</v>
      </c>
      <c r="M139" s="202"/>
      <c r="N139" s="199" t="s">
        <v>382</v>
      </c>
      <c r="O139" s="203"/>
      <c r="P139" s="194" t="s">
        <v>106</v>
      </c>
      <c r="Q139" s="202"/>
      <c r="R139" s="202">
        <v>24453.810752868616</v>
      </c>
      <c r="S139" s="202">
        <v>25309.691868490168</v>
      </c>
      <c r="T139" s="202">
        <v>25309.691868490168</v>
      </c>
      <c r="U139" s="198">
        <v>148713.04604770258</v>
      </c>
      <c r="X139" s="213"/>
    </row>
    <row r="140" spans="1:24" s="192" customFormat="1" x14ac:dyDescent="0.2">
      <c r="A140" s="205" t="s">
        <v>106</v>
      </c>
      <c r="B140" s="195" t="s">
        <v>383</v>
      </c>
      <c r="C140" s="201"/>
      <c r="D140" s="197" t="s">
        <v>267</v>
      </c>
      <c r="E140" s="201"/>
      <c r="F140" s="198">
        <f t="shared" si="12"/>
        <v>40565.460105919934</v>
      </c>
      <c r="G140" s="198">
        <f t="shared" si="12"/>
        <v>41985.238929759056</v>
      </c>
      <c r="H140" s="198">
        <f t="shared" si="12"/>
        <v>41985.238929759056</v>
      </c>
      <c r="I140" s="202"/>
      <c r="J140" s="202">
        <v>1</v>
      </c>
      <c r="K140" s="202">
        <v>1</v>
      </c>
      <c r="L140" s="202">
        <v>1</v>
      </c>
      <c r="M140" s="202"/>
      <c r="N140" s="199" t="s">
        <v>384</v>
      </c>
      <c r="O140" s="203"/>
      <c r="P140" s="194" t="s">
        <v>106</v>
      </c>
      <c r="Q140" s="202"/>
      <c r="R140" s="202">
        <v>40565.460105919934</v>
      </c>
      <c r="S140" s="202">
        <v>41985.238929759056</v>
      </c>
      <c r="T140" s="202">
        <v>41985.238929759056</v>
      </c>
      <c r="U140" s="198">
        <v>246694.17705402488</v>
      </c>
      <c r="X140" s="213"/>
    </row>
    <row r="141" spans="1:24" s="192" customFormat="1" x14ac:dyDescent="0.2">
      <c r="A141" s="205" t="s">
        <v>106</v>
      </c>
      <c r="B141" s="195" t="s">
        <v>385</v>
      </c>
      <c r="C141" s="201"/>
      <c r="D141" s="197" t="s">
        <v>267</v>
      </c>
      <c r="E141" s="201"/>
      <c r="F141" s="198">
        <f t="shared" si="12"/>
        <v>31638.006282103601</v>
      </c>
      <c r="G141" s="198">
        <f t="shared" si="12"/>
        <v>32745.331826378915</v>
      </c>
      <c r="H141" s="198">
        <f t="shared" si="12"/>
        <v>32745.331826378915</v>
      </c>
      <c r="I141" s="202"/>
      <c r="J141" s="202">
        <v>1</v>
      </c>
      <c r="K141" s="202">
        <v>1</v>
      </c>
      <c r="L141" s="202">
        <v>1</v>
      </c>
      <c r="M141" s="202"/>
      <c r="N141" s="199" t="s">
        <v>386</v>
      </c>
      <c r="O141" s="203"/>
      <c r="P141" s="194" t="s">
        <v>106</v>
      </c>
      <c r="Q141" s="202"/>
      <c r="R141" s="202">
        <v>31638.006282103601</v>
      </c>
      <c r="S141" s="202">
        <v>32745.331826378915</v>
      </c>
      <c r="T141" s="202">
        <v>32745.331826378915</v>
      </c>
      <c r="U141" s="198">
        <v>192402.90386697956</v>
      </c>
      <c r="X141" s="213"/>
    </row>
    <row r="142" spans="1:24" s="192" customFormat="1" x14ac:dyDescent="0.2">
      <c r="A142" s="205" t="s">
        <v>106</v>
      </c>
      <c r="B142" s="195" t="s">
        <v>387</v>
      </c>
      <c r="C142" s="201"/>
      <c r="D142" s="197" t="s">
        <v>267</v>
      </c>
      <c r="E142" s="201"/>
      <c r="F142" s="198">
        <f t="shared" si="12"/>
        <v>34215.792080685977</v>
      </c>
      <c r="G142" s="198">
        <f t="shared" si="12"/>
        <v>35413.341258276108</v>
      </c>
      <c r="H142" s="198">
        <f t="shared" si="12"/>
        <v>35413.341258276108</v>
      </c>
      <c r="I142" s="202"/>
      <c r="J142" s="202">
        <v>1</v>
      </c>
      <c r="K142" s="202">
        <v>1</v>
      </c>
      <c r="L142" s="202">
        <v>1</v>
      </c>
      <c r="M142" s="202"/>
      <c r="N142" s="199" t="s">
        <v>388</v>
      </c>
      <c r="O142" s="203"/>
      <c r="P142" s="194" t="s">
        <v>106</v>
      </c>
      <c r="Q142" s="202"/>
      <c r="R142" s="202">
        <v>34215.792080685977</v>
      </c>
      <c r="S142" s="202">
        <v>35413.341258276108</v>
      </c>
      <c r="T142" s="202">
        <v>35413.341258276108</v>
      </c>
      <c r="U142" s="198">
        <v>208079.41535137099</v>
      </c>
      <c r="X142" s="213"/>
    </row>
    <row r="143" spans="1:24" s="192" customFormat="1" x14ac:dyDescent="0.2">
      <c r="A143" s="205" t="s">
        <v>106</v>
      </c>
      <c r="B143" s="195" t="s">
        <v>389</v>
      </c>
      <c r="C143" s="201"/>
      <c r="D143" s="197" t="s">
        <v>267</v>
      </c>
      <c r="E143" s="201"/>
      <c r="F143" s="198">
        <f t="shared" si="12"/>
        <v>34215.792080685977</v>
      </c>
      <c r="G143" s="198">
        <f t="shared" si="12"/>
        <v>35413.341258276108</v>
      </c>
      <c r="H143" s="198">
        <f t="shared" si="12"/>
        <v>35413.341258276108</v>
      </c>
      <c r="I143" s="202"/>
      <c r="J143" s="202">
        <v>1</v>
      </c>
      <c r="K143" s="202">
        <v>1</v>
      </c>
      <c r="L143" s="202">
        <v>1</v>
      </c>
      <c r="M143" s="202"/>
      <c r="N143" s="199" t="s">
        <v>390</v>
      </c>
      <c r="O143" s="203"/>
      <c r="P143" s="194" t="s">
        <v>106</v>
      </c>
      <c r="Q143" s="202"/>
      <c r="R143" s="202">
        <v>34215.792080685977</v>
      </c>
      <c r="S143" s="202">
        <v>35413.341258276108</v>
      </c>
      <c r="T143" s="202">
        <v>35413.341258276108</v>
      </c>
      <c r="U143" s="198">
        <v>208079.41535137099</v>
      </c>
      <c r="X143" s="213"/>
    </row>
    <row r="144" spans="1:24" s="192" customFormat="1" x14ac:dyDescent="0.2">
      <c r="A144" s="205" t="s">
        <v>106</v>
      </c>
      <c r="B144" s="195" t="s">
        <v>391</v>
      </c>
      <c r="C144" s="201"/>
      <c r="D144" s="197" t="s">
        <v>267</v>
      </c>
      <c r="E144" s="201"/>
      <c r="F144" s="198">
        <f t="shared" si="12"/>
        <v>13133.056880914177</v>
      </c>
      <c r="G144" s="198">
        <f t="shared" si="12"/>
        <v>13592.714436928385</v>
      </c>
      <c r="H144" s="198">
        <f t="shared" si="12"/>
        <v>13592.714436928385</v>
      </c>
      <c r="I144" s="202"/>
      <c r="J144" s="202">
        <v>1</v>
      </c>
      <c r="K144" s="202">
        <v>1</v>
      </c>
      <c r="L144" s="202">
        <v>1</v>
      </c>
      <c r="M144" s="202"/>
      <c r="N144" s="199" t="s">
        <v>392</v>
      </c>
      <c r="O144" s="203"/>
      <c r="P144" s="194" t="s">
        <v>106</v>
      </c>
      <c r="Q144" s="202"/>
      <c r="R144" s="202">
        <v>13133.056880914177</v>
      </c>
      <c r="S144" s="202">
        <v>13592.714436928385</v>
      </c>
      <c r="T144" s="202">
        <v>13592.714436928385</v>
      </c>
      <c r="U144" s="198">
        <v>79867.183051282016</v>
      </c>
      <c r="X144" s="213"/>
    </row>
    <row r="145" spans="1:24" s="192" customFormat="1" x14ac:dyDescent="0.2">
      <c r="A145" s="205" t="s">
        <v>106</v>
      </c>
      <c r="B145" s="195" t="s">
        <v>393</v>
      </c>
      <c r="C145" s="201"/>
      <c r="D145" s="197" t="s">
        <v>267</v>
      </c>
      <c r="E145" s="201"/>
      <c r="F145" s="198">
        <f t="shared" si="12"/>
        <v>38451.175102401852</v>
      </c>
      <c r="G145" s="198">
        <f t="shared" si="12"/>
        <v>39796.966436506715</v>
      </c>
      <c r="H145" s="198">
        <f t="shared" si="12"/>
        <v>39796.966436506715</v>
      </c>
      <c r="I145" s="202"/>
      <c r="J145" s="202">
        <v>7</v>
      </c>
      <c r="K145" s="202">
        <v>7</v>
      </c>
      <c r="L145" s="202">
        <v>7</v>
      </c>
      <c r="M145" s="202"/>
      <c r="N145" s="199" t="s">
        <v>394</v>
      </c>
      <c r="O145" s="203"/>
      <c r="P145" s="194" t="s">
        <v>106</v>
      </c>
      <c r="Q145" s="202"/>
      <c r="R145" s="202">
        <v>269158.22571681294</v>
      </c>
      <c r="S145" s="202">
        <v>278578.765055547</v>
      </c>
      <c r="T145" s="202">
        <v>278578.765055547</v>
      </c>
      <c r="U145" s="198">
        <v>1636854.9387663472</v>
      </c>
      <c r="X145" s="213"/>
    </row>
    <row r="146" spans="1:24" s="192" customFormat="1" x14ac:dyDescent="0.2">
      <c r="A146" s="205" t="s">
        <v>106</v>
      </c>
      <c r="B146" s="195" t="s">
        <v>395</v>
      </c>
      <c r="C146" s="201"/>
      <c r="D146" s="197" t="s">
        <v>267</v>
      </c>
      <c r="E146" s="201"/>
      <c r="F146" s="198">
        <f t="shared" si="12"/>
        <v>40565.460105919934</v>
      </c>
      <c r="G146" s="198">
        <f t="shared" si="12"/>
        <v>41985.249205799279</v>
      </c>
      <c r="H146" s="198">
        <f t="shared" si="12"/>
        <v>41985.249205799279</v>
      </c>
      <c r="I146" s="202"/>
      <c r="J146" s="202">
        <v>1</v>
      </c>
      <c r="K146" s="202">
        <v>1</v>
      </c>
      <c r="L146" s="202">
        <v>1</v>
      </c>
      <c r="M146" s="202"/>
      <c r="N146" s="199" t="s">
        <v>396</v>
      </c>
      <c r="O146" s="203"/>
      <c r="P146" s="194" t="s">
        <v>106</v>
      </c>
      <c r="Q146" s="202"/>
      <c r="R146" s="202">
        <v>40565.460105919934</v>
      </c>
      <c r="S146" s="202">
        <v>41985.249205799279</v>
      </c>
      <c r="T146" s="202">
        <v>41985.249205799279</v>
      </c>
      <c r="U146" s="198">
        <v>246694.1976061053</v>
      </c>
      <c r="X146" s="213"/>
    </row>
    <row r="147" spans="1:24" s="192" customFormat="1" x14ac:dyDescent="0.2">
      <c r="A147" s="205" t="s">
        <v>106</v>
      </c>
      <c r="B147" s="195" t="s">
        <v>397</v>
      </c>
      <c r="C147" s="201"/>
      <c r="D147" s="197" t="s">
        <v>267</v>
      </c>
      <c r="E147" s="201"/>
      <c r="F147" s="198">
        <f t="shared" si="12"/>
        <v>27446.450572015023</v>
      </c>
      <c r="G147" s="198">
        <f t="shared" si="12"/>
        <v>28407.075365811732</v>
      </c>
      <c r="H147" s="198">
        <f t="shared" si="12"/>
        <v>28407.075365811732</v>
      </c>
      <c r="I147" s="202"/>
      <c r="J147" s="202">
        <v>7</v>
      </c>
      <c r="K147" s="202">
        <v>7</v>
      </c>
      <c r="L147" s="202">
        <v>7</v>
      </c>
      <c r="M147" s="202"/>
      <c r="N147" s="199" t="s">
        <v>398</v>
      </c>
      <c r="O147" s="203"/>
      <c r="P147" s="194" t="s">
        <v>106</v>
      </c>
      <c r="Q147" s="202"/>
      <c r="R147" s="202">
        <v>192125.15400410516</v>
      </c>
      <c r="S147" s="202">
        <v>198849.52756068212</v>
      </c>
      <c r="T147" s="202">
        <v>198849.52756068212</v>
      </c>
      <c r="U147" s="198">
        <v>1113285.8863318206</v>
      </c>
      <c r="X147" s="213"/>
    </row>
    <row r="148" spans="1:24" s="192" customFormat="1" x14ac:dyDescent="0.2">
      <c r="A148" s="205" t="s">
        <v>106</v>
      </c>
      <c r="B148" s="195" t="s">
        <v>399</v>
      </c>
      <c r="C148" s="201"/>
      <c r="D148" s="197" t="s">
        <v>267</v>
      </c>
      <c r="E148" s="201"/>
      <c r="F148" s="198">
        <f t="shared" si="12"/>
        <v>63238.258392362266</v>
      </c>
      <c r="G148" s="198">
        <f t="shared" si="12"/>
        <v>65451.594147762051</v>
      </c>
      <c r="H148" s="198">
        <f t="shared" si="12"/>
        <v>65451.594147762051</v>
      </c>
      <c r="I148" s="202"/>
      <c r="J148" s="202">
        <v>1</v>
      </c>
      <c r="K148" s="202">
        <v>1</v>
      </c>
      <c r="L148" s="202">
        <v>1</v>
      </c>
      <c r="M148" s="202"/>
      <c r="N148" s="199" t="s">
        <v>400</v>
      </c>
      <c r="O148" s="203"/>
      <c r="P148" s="194" t="s">
        <v>106</v>
      </c>
      <c r="Q148" s="202"/>
      <c r="R148" s="202">
        <v>63238.258392362266</v>
      </c>
      <c r="S148" s="202">
        <v>65451.594147762051</v>
      </c>
      <c r="T148" s="202">
        <v>65451.594147762051</v>
      </c>
      <c r="U148" s="198">
        <v>384576.22218578972</v>
      </c>
      <c r="X148" s="213"/>
    </row>
    <row r="149" spans="1:24" s="192" customFormat="1" x14ac:dyDescent="0.2">
      <c r="A149" s="205"/>
      <c r="B149" s="168"/>
      <c r="C149" s="201"/>
      <c r="D149" s="176" t="s">
        <v>401</v>
      </c>
      <c r="E149" s="201"/>
      <c r="F149" s="178"/>
      <c r="G149" s="178"/>
      <c r="H149" s="178"/>
      <c r="I149" s="202"/>
      <c r="J149" s="168">
        <f t="shared" ref="J149:L149" si="13">SUM(J82:J148)</f>
        <v>1598</v>
      </c>
      <c r="K149" s="168">
        <f t="shared" si="13"/>
        <v>1564</v>
      </c>
      <c r="L149" s="168">
        <f t="shared" si="13"/>
        <v>1531</v>
      </c>
      <c r="M149" s="202"/>
      <c r="N149" s="168"/>
      <c r="O149" s="203"/>
      <c r="P149" s="194"/>
      <c r="Q149" s="202"/>
      <c r="R149" s="171">
        <f t="shared" ref="R149:T149" si="14">SUM(R82:R148)</f>
        <v>33017495.876074497</v>
      </c>
      <c r="S149" s="171">
        <f t="shared" si="14"/>
        <v>33584648.776939362</v>
      </c>
      <c r="T149" s="171">
        <f t="shared" si="14"/>
        <v>33032428.709471334</v>
      </c>
      <c r="U149" s="171">
        <v>199379219.27824247</v>
      </c>
      <c r="X149" s="213"/>
    </row>
    <row r="150" spans="1:24" x14ac:dyDescent="0.2">
      <c r="A150" s="205"/>
      <c r="B150" s="168"/>
      <c r="C150" s="201"/>
      <c r="D150" s="176" t="s">
        <v>402</v>
      </c>
      <c r="E150" s="201"/>
      <c r="F150" s="178"/>
      <c r="G150" s="178"/>
      <c r="H150" s="178"/>
      <c r="I150" s="202"/>
      <c r="J150" s="169">
        <f t="shared" ref="J150:L150" si="15">SUM(J149,J81,J42)</f>
        <v>15219</v>
      </c>
      <c r="K150" s="169">
        <f t="shared" si="15"/>
        <v>15206</v>
      </c>
      <c r="L150" s="169">
        <f t="shared" si="15"/>
        <v>15065</v>
      </c>
      <c r="M150" s="202"/>
      <c r="N150" s="168"/>
      <c r="O150" s="203"/>
      <c r="P150" s="194"/>
      <c r="Q150" s="202"/>
      <c r="R150" s="171">
        <f t="shared" ref="R150:T150" si="16">R43+R81+R149</f>
        <v>228554459.96673563</v>
      </c>
      <c r="S150" s="171">
        <f t="shared" si="16"/>
        <v>239203340.0841113</v>
      </c>
      <c r="T150" s="171">
        <f t="shared" si="16"/>
        <v>237879830.81330764</v>
      </c>
      <c r="U150" s="171">
        <v>1401970249.0803442</v>
      </c>
    </row>
    <row r="151" spans="1:24" x14ac:dyDescent="0.2">
      <c r="T151" s="217"/>
    </row>
  </sheetData>
  <mergeCells count="18">
    <mergeCell ref="A6:T6"/>
    <mergeCell ref="A1:Q1"/>
    <mergeCell ref="A2:Q2"/>
    <mergeCell ref="A3:Q3"/>
    <mergeCell ref="A4:Q4"/>
    <mergeCell ref="A5:Q5"/>
    <mergeCell ref="R8:U8"/>
    <mergeCell ref="X8:X80"/>
    <mergeCell ref="A10:U10"/>
    <mergeCell ref="A42:D42"/>
    <mergeCell ref="A7:A9"/>
    <mergeCell ref="B7:P7"/>
    <mergeCell ref="B8:B9"/>
    <mergeCell ref="D8:D9"/>
    <mergeCell ref="F8:H8"/>
    <mergeCell ref="J8:L8"/>
    <mergeCell ref="N8:N9"/>
    <mergeCell ref="P8:P9"/>
  </mergeCells>
  <pageMargins left="0.35433070866141736" right="0.47244094488188981" top="0.35433070866141736" bottom="0.55118110236220474" header="0.31496062992125984" footer="0.31496062992125984"/>
  <pageSetup scale="45" orientation="landscape" r:id="rId1"/>
  <headerFooter>
    <oddFooter>&amp;R&amp;P de &amp;N</oddFooter>
  </headerFooter>
  <colBreaks count="1" manualBreakCount="1">
    <brk id="2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52"/>
  <sheetViews>
    <sheetView topLeftCell="G134" zoomScaleNormal="100" workbookViewId="0">
      <selection activeCell="S157" sqref="S157"/>
    </sheetView>
  </sheetViews>
  <sheetFormatPr baseColWidth="10" defaultRowHeight="12.75" x14ac:dyDescent="0.2"/>
  <cols>
    <col min="1" max="1" width="20" style="180" customWidth="1"/>
    <col min="2" max="2" width="39.140625" style="180" customWidth="1"/>
    <col min="3" max="3" width="2.5703125" style="180" customWidth="1"/>
    <col min="4" max="4" width="21.5703125" style="180" customWidth="1"/>
    <col min="5" max="5" width="2.28515625" style="180" customWidth="1"/>
    <col min="6" max="8" width="19" style="180" customWidth="1"/>
    <col min="9" max="9" width="1.28515625" style="180" customWidth="1"/>
    <col min="10" max="11" width="10.85546875" style="180" customWidth="1"/>
    <col min="12" max="12" width="13.5703125" style="180" customWidth="1"/>
    <col min="13" max="13" width="1.5703125" style="180" customWidth="1"/>
    <col min="14" max="14" width="41.42578125" style="193" bestFit="1" customWidth="1"/>
    <col min="15" max="15" width="1.7109375" style="180" customWidth="1"/>
    <col min="16" max="16" width="16.85546875" style="180" customWidth="1"/>
    <col min="17" max="17" width="0.7109375" style="180" customWidth="1"/>
    <col min="18" max="19" width="13.140625" style="180" customWidth="1"/>
    <col min="20" max="20" width="13.28515625" style="180" customWidth="1"/>
    <col min="21" max="21" width="17.5703125" style="180" customWidth="1"/>
    <col min="22" max="23" width="0" style="180" hidden="1" customWidth="1"/>
    <col min="24" max="16384" width="11.42578125" style="180"/>
  </cols>
  <sheetData>
    <row r="1" spans="1:24" ht="18.75" customHeight="1" x14ac:dyDescent="0.2">
      <c r="A1" s="427" t="s">
        <v>0</v>
      </c>
      <c r="B1" s="427"/>
      <c r="C1" s="427"/>
      <c r="D1" s="427"/>
      <c r="E1" s="427"/>
      <c r="F1" s="427"/>
      <c r="G1" s="427"/>
      <c r="H1" s="427"/>
      <c r="I1" s="427"/>
      <c r="J1" s="427"/>
      <c r="K1" s="427"/>
      <c r="L1" s="427"/>
      <c r="M1" s="427"/>
      <c r="N1" s="427"/>
      <c r="O1" s="427"/>
      <c r="P1" s="427"/>
      <c r="Q1" s="427"/>
      <c r="R1" s="260"/>
      <c r="S1" s="260"/>
      <c r="T1" s="260"/>
      <c r="U1" s="260"/>
    </row>
    <row r="2" spans="1:24" ht="12" customHeight="1" x14ac:dyDescent="0.2">
      <c r="A2" s="428" t="s">
        <v>132</v>
      </c>
      <c r="B2" s="429"/>
      <c r="C2" s="429"/>
      <c r="D2" s="429"/>
      <c r="E2" s="429"/>
      <c r="F2" s="429"/>
      <c r="G2" s="429"/>
      <c r="H2" s="429"/>
      <c r="I2" s="429"/>
      <c r="J2" s="429"/>
      <c r="K2" s="429"/>
      <c r="L2" s="429"/>
      <c r="M2" s="429"/>
      <c r="N2" s="429"/>
      <c r="O2" s="429"/>
      <c r="P2" s="429"/>
      <c r="Q2" s="429"/>
      <c r="R2" s="260"/>
      <c r="S2" s="260"/>
      <c r="T2" s="260"/>
      <c r="U2" s="260"/>
    </row>
    <row r="3" spans="1:24" ht="14.25" customHeight="1" x14ac:dyDescent="0.2">
      <c r="A3" s="428" t="s">
        <v>131</v>
      </c>
      <c r="B3" s="429"/>
      <c r="C3" s="429"/>
      <c r="D3" s="429"/>
      <c r="E3" s="429"/>
      <c r="F3" s="429"/>
      <c r="G3" s="429"/>
      <c r="H3" s="429"/>
      <c r="I3" s="429"/>
      <c r="J3" s="429"/>
      <c r="K3" s="429"/>
      <c r="L3" s="429"/>
      <c r="M3" s="429"/>
      <c r="N3" s="429"/>
      <c r="O3" s="429"/>
      <c r="P3" s="429"/>
      <c r="Q3" s="429"/>
      <c r="R3" s="261"/>
      <c r="S3" s="261"/>
      <c r="T3" s="261"/>
      <c r="U3" s="261"/>
    </row>
    <row r="4" spans="1:24" ht="13.5" customHeight="1" x14ac:dyDescent="0.2">
      <c r="A4" s="430" t="s">
        <v>1</v>
      </c>
      <c r="B4" s="431"/>
      <c r="C4" s="431"/>
      <c r="D4" s="431"/>
      <c r="E4" s="431"/>
      <c r="F4" s="431"/>
      <c r="G4" s="431"/>
      <c r="H4" s="431"/>
      <c r="I4" s="431"/>
      <c r="J4" s="431"/>
      <c r="K4" s="431"/>
      <c r="L4" s="431"/>
      <c r="M4" s="431"/>
      <c r="N4" s="431"/>
      <c r="O4" s="431"/>
      <c r="P4" s="431"/>
      <c r="Q4" s="431"/>
      <c r="R4" s="262"/>
      <c r="S4" s="262"/>
      <c r="T4" s="262"/>
      <c r="U4" s="262"/>
    </row>
    <row r="5" spans="1:24" ht="14.25" customHeight="1" x14ac:dyDescent="0.2">
      <c r="A5" s="430" t="s">
        <v>431</v>
      </c>
      <c r="B5" s="431"/>
      <c r="C5" s="431"/>
      <c r="D5" s="431"/>
      <c r="E5" s="431"/>
      <c r="F5" s="431"/>
      <c r="G5" s="431"/>
      <c r="H5" s="431"/>
      <c r="I5" s="431"/>
      <c r="J5" s="431"/>
      <c r="K5" s="431"/>
      <c r="L5" s="431"/>
      <c r="M5" s="431"/>
      <c r="N5" s="431"/>
      <c r="O5" s="431"/>
      <c r="P5" s="431"/>
      <c r="Q5" s="431"/>
      <c r="R5" s="262"/>
      <c r="S5" s="262"/>
      <c r="T5" s="262"/>
      <c r="U5" s="262"/>
    </row>
    <row r="6" spans="1:24" ht="18" x14ac:dyDescent="0.2">
      <c r="A6" s="426" t="s">
        <v>432</v>
      </c>
      <c r="B6" s="426"/>
      <c r="C6" s="426"/>
      <c r="D6" s="426"/>
      <c r="E6" s="426"/>
      <c r="F6" s="426"/>
      <c r="G6" s="426"/>
      <c r="H6" s="426"/>
      <c r="I6" s="426"/>
      <c r="J6" s="426"/>
      <c r="K6" s="426"/>
      <c r="L6" s="426"/>
      <c r="M6" s="426"/>
      <c r="N6" s="426"/>
      <c r="O6" s="426"/>
      <c r="P6" s="426"/>
      <c r="Q6" s="426"/>
      <c r="R6" s="426"/>
      <c r="S6" s="426"/>
      <c r="T6" s="426"/>
      <c r="U6" s="183" t="s">
        <v>433</v>
      </c>
    </row>
    <row r="7" spans="1:24" ht="30" customHeight="1" x14ac:dyDescent="0.2">
      <c r="A7" s="438" t="s">
        <v>2</v>
      </c>
      <c r="B7" s="440" t="s">
        <v>3</v>
      </c>
      <c r="C7" s="441"/>
      <c r="D7" s="441"/>
      <c r="E7" s="441"/>
      <c r="F7" s="441"/>
      <c r="G7" s="441"/>
      <c r="H7" s="441"/>
      <c r="I7" s="441"/>
      <c r="J7" s="441"/>
      <c r="K7" s="441"/>
      <c r="L7" s="441"/>
      <c r="M7" s="441"/>
      <c r="N7" s="441"/>
      <c r="O7" s="441"/>
      <c r="P7" s="442"/>
      <c r="Q7" s="184"/>
      <c r="R7" s="185"/>
      <c r="S7" s="185"/>
      <c r="T7" s="185"/>
      <c r="U7" s="186"/>
    </row>
    <row r="8" spans="1:24" ht="25.5" customHeight="1" x14ac:dyDescent="0.2">
      <c r="A8" s="439"/>
      <c r="B8" s="443" t="s">
        <v>4</v>
      </c>
      <c r="C8" s="187"/>
      <c r="D8" s="444" t="s">
        <v>5</v>
      </c>
      <c r="E8" s="188"/>
      <c r="F8" s="445" t="s">
        <v>6</v>
      </c>
      <c r="G8" s="446"/>
      <c r="H8" s="447"/>
      <c r="I8" s="187"/>
      <c r="J8" s="432" t="s">
        <v>7</v>
      </c>
      <c r="K8" s="432"/>
      <c r="L8" s="432"/>
      <c r="M8" s="188"/>
      <c r="N8" s="432" t="s">
        <v>8</v>
      </c>
      <c r="O8" s="188"/>
      <c r="P8" s="432" t="s">
        <v>9</v>
      </c>
      <c r="Q8" s="188"/>
      <c r="R8" s="432"/>
      <c r="S8" s="432"/>
      <c r="T8" s="432"/>
      <c r="U8" s="432"/>
      <c r="X8" s="433" t="s">
        <v>61</v>
      </c>
    </row>
    <row r="9" spans="1:24" ht="27.75" customHeight="1" x14ac:dyDescent="0.2">
      <c r="A9" s="439"/>
      <c r="B9" s="443"/>
      <c r="C9" s="189"/>
      <c r="D9" s="444"/>
      <c r="E9" s="190"/>
      <c r="F9" s="215" t="s">
        <v>80</v>
      </c>
      <c r="G9" s="215" t="s">
        <v>81</v>
      </c>
      <c r="H9" s="215" t="s">
        <v>82</v>
      </c>
      <c r="I9" s="189"/>
      <c r="J9" s="215" t="s">
        <v>80</v>
      </c>
      <c r="K9" s="215" t="s">
        <v>81</v>
      </c>
      <c r="L9" s="215" t="s">
        <v>82</v>
      </c>
      <c r="M9" s="190"/>
      <c r="N9" s="438"/>
      <c r="O9" s="190"/>
      <c r="P9" s="438"/>
      <c r="Q9" s="190"/>
      <c r="R9" s="191" t="s">
        <v>80</v>
      </c>
      <c r="S9" s="191" t="s">
        <v>81</v>
      </c>
      <c r="T9" s="191" t="s">
        <v>82</v>
      </c>
      <c r="U9" s="191" t="s">
        <v>434</v>
      </c>
      <c r="X9" s="433"/>
    </row>
    <row r="10" spans="1:24" s="192" customFormat="1" ht="31.5" customHeight="1" x14ac:dyDescent="0.4">
      <c r="A10" s="434"/>
      <c r="B10" s="435"/>
      <c r="C10" s="435"/>
      <c r="D10" s="435"/>
      <c r="E10" s="435"/>
      <c r="F10" s="435"/>
      <c r="G10" s="435"/>
      <c r="H10" s="435"/>
      <c r="I10" s="435"/>
      <c r="J10" s="435"/>
      <c r="K10" s="435"/>
      <c r="L10" s="435"/>
      <c r="M10" s="435"/>
      <c r="N10" s="435"/>
      <c r="O10" s="435"/>
      <c r="P10" s="435"/>
      <c r="Q10" s="435"/>
      <c r="R10" s="435"/>
      <c r="S10" s="435"/>
      <c r="T10" s="435"/>
      <c r="U10" s="436"/>
      <c r="X10" s="433"/>
    </row>
    <row r="11" spans="1:24" s="192" customFormat="1" x14ac:dyDescent="0.2">
      <c r="N11" s="193"/>
      <c r="X11" s="433"/>
    </row>
    <row r="12" spans="1:24" s="192" customFormat="1" x14ac:dyDescent="0.2">
      <c r="A12" s="194" t="s">
        <v>106</v>
      </c>
      <c r="B12" s="195" t="s">
        <v>137</v>
      </c>
      <c r="C12" s="196"/>
      <c r="D12" s="197" t="s">
        <v>138</v>
      </c>
      <c r="E12" s="196"/>
      <c r="F12" s="198">
        <v>312.24766264462346</v>
      </c>
      <c r="G12" s="198">
        <v>312.24766264462352</v>
      </c>
      <c r="H12" s="198">
        <v>312.24766264462346</v>
      </c>
      <c r="I12" s="198"/>
      <c r="J12" s="202">
        <v>26366.979999999639</v>
      </c>
      <c r="K12" s="202">
        <v>29324.75999999954</v>
      </c>
      <c r="L12" s="202">
        <v>28181.269999999535</v>
      </c>
      <c r="M12" s="198"/>
      <c r="N12" s="199" t="s">
        <v>139</v>
      </c>
      <c r="O12" s="200"/>
      <c r="P12" s="194" t="s">
        <v>106</v>
      </c>
      <c r="Q12" s="198"/>
      <c r="R12" s="202">
        <v>8233027.8759974213</v>
      </c>
      <c r="S12" s="202">
        <v>9156587.7676144056</v>
      </c>
      <c r="T12" s="202">
        <v>8799535.6878569033</v>
      </c>
      <c r="U12" s="198">
        <v>79717262.480778724</v>
      </c>
      <c r="X12" s="433"/>
    </row>
    <row r="13" spans="1:24" s="192" customFormat="1" x14ac:dyDescent="0.2">
      <c r="A13" s="194" t="s">
        <v>106</v>
      </c>
      <c r="B13" s="195" t="s">
        <v>140</v>
      </c>
      <c r="C13" s="201"/>
      <c r="D13" s="197" t="s">
        <v>138</v>
      </c>
      <c r="E13" s="201"/>
      <c r="F13" s="198">
        <v>345.42547894584095</v>
      </c>
      <c r="G13" s="198">
        <v>345.42547894584095</v>
      </c>
      <c r="H13" s="198">
        <v>345.42547894584095</v>
      </c>
      <c r="I13" s="202"/>
      <c r="J13" s="202">
        <v>91578.070000000793</v>
      </c>
      <c r="K13" s="202">
        <v>90576.22000000118</v>
      </c>
      <c r="L13" s="202">
        <v>92042.850000001214</v>
      </c>
      <c r="M13" s="202"/>
      <c r="N13" s="199" t="s">
        <v>141</v>
      </c>
      <c r="O13" s="203"/>
      <c r="P13" s="194" t="s">
        <v>106</v>
      </c>
      <c r="Q13" s="202"/>
      <c r="R13" s="202">
        <v>31633398.690686021</v>
      </c>
      <c r="S13" s="202">
        <v>31287334.174604267</v>
      </c>
      <c r="T13" s="202">
        <v>31793945.544790614</v>
      </c>
      <c r="U13" s="198">
        <v>299203688.8085131</v>
      </c>
      <c r="X13" s="433"/>
    </row>
    <row r="14" spans="1:24" s="192" customFormat="1" x14ac:dyDescent="0.2">
      <c r="A14" s="194"/>
      <c r="B14" s="168"/>
      <c r="C14" s="201"/>
      <c r="D14" s="168"/>
      <c r="E14" s="201"/>
      <c r="F14" s="169"/>
      <c r="G14" s="169"/>
      <c r="H14" s="169"/>
      <c r="I14" s="202"/>
      <c r="J14" s="170">
        <v>117945.05000000042</v>
      </c>
      <c r="K14" s="170">
        <v>119900.98000000072</v>
      </c>
      <c r="L14" s="170">
        <v>120224.12000000075</v>
      </c>
      <c r="M14" s="202"/>
      <c r="N14" s="168"/>
      <c r="O14" s="203"/>
      <c r="P14" s="194"/>
      <c r="Q14" s="202"/>
      <c r="R14" s="171">
        <v>39866426.566683441</v>
      </c>
      <c r="S14" s="171">
        <v>40443921.942218676</v>
      </c>
      <c r="T14" s="171">
        <v>40593481.232647516</v>
      </c>
      <c r="U14" s="171">
        <v>378920951.28929186</v>
      </c>
      <c r="X14" s="433"/>
    </row>
    <row r="15" spans="1:24" s="192" customFormat="1" x14ac:dyDescent="0.2">
      <c r="A15" s="194" t="s">
        <v>106</v>
      </c>
      <c r="B15" s="195" t="s">
        <v>142</v>
      </c>
      <c r="C15" s="201"/>
      <c r="D15" s="197" t="s">
        <v>143</v>
      </c>
      <c r="E15" s="201"/>
      <c r="F15" s="198">
        <v>6999.6310145535463</v>
      </c>
      <c r="G15" s="198">
        <v>6999.6310145535463</v>
      </c>
      <c r="H15" s="198">
        <v>6999.6310145535463</v>
      </c>
      <c r="I15" s="202"/>
      <c r="J15" s="202">
        <v>27</v>
      </c>
      <c r="K15" s="202">
        <v>27</v>
      </c>
      <c r="L15" s="202">
        <v>27</v>
      </c>
      <c r="M15" s="202"/>
      <c r="N15" s="199" t="s">
        <v>144</v>
      </c>
      <c r="O15" s="203"/>
      <c r="P15" s="194" t="s">
        <v>106</v>
      </c>
      <c r="Q15" s="202"/>
      <c r="R15" s="202">
        <v>188990.03739294576</v>
      </c>
      <c r="S15" s="202">
        <v>188990.03739294576</v>
      </c>
      <c r="T15" s="202">
        <v>188990.03739294576</v>
      </c>
      <c r="U15" s="198">
        <v>1676652.5637140544</v>
      </c>
      <c r="X15" s="433"/>
    </row>
    <row r="16" spans="1:24" s="192" customFormat="1" x14ac:dyDescent="0.2">
      <c r="A16" s="194" t="s">
        <v>106</v>
      </c>
      <c r="B16" s="195" t="s">
        <v>145</v>
      </c>
      <c r="C16" s="201"/>
      <c r="D16" s="197" t="s">
        <v>143</v>
      </c>
      <c r="E16" s="201"/>
      <c r="F16" s="198">
        <v>8169.1621013038657</v>
      </c>
      <c r="G16" s="198">
        <v>8169.1621013038657</v>
      </c>
      <c r="H16" s="198">
        <v>8169.1621013038666</v>
      </c>
      <c r="I16" s="202"/>
      <c r="J16" s="202">
        <v>119</v>
      </c>
      <c r="K16" s="202">
        <v>119</v>
      </c>
      <c r="L16" s="202">
        <v>122</v>
      </c>
      <c r="M16" s="202"/>
      <c r="N16" s="199" t="s">
        <v>146</v>
      </c>
      <c r="O16" s="203"/>
      <c r="P16" s="194" t="s">
        <v>106</v>
      </c>
      <c r="Q16" s="202"/>
      <c r="R16" s="202">
        <v>972130.29005516006</v>
      </c>
      <c r="S16" s="202">
        <v>972130.29005516006</v>
      </c>
      <c r="T16" s="202">
        <v>996637.77635907172</v>
      </c>
      <c r="U16" s="198">
        <v>8585722.8658306561</v>
      </c>
      <c r="X16" s="433"/>
    </row>
    <row r="17" spans="1:24" s="192" customFormat="1" x14ac:dyDescent="0.2">
      <c r="A17" s="194" t="s">
        <v>106</v>
      </c>
      <c r="B17" s="195" t="s">
        <v>147</v>
      </c>
      <c r="C17" s="201"/>
      <c r="D17" s="197" t="s">
        <v>143</v>
      </c>
      <c r="E17" s="201"/>
      <c r="F17" s="198">
        <v>9376.3121293721015</v>
      </c>
      <c r="G17" s="198">
        <v>9376.3121293720997</v>
      </c>
      <c r="H17" s="198">
        <v>9376.3121293720997</v>
      </c>
      <c r="I17" s="202"/>
      <c r="J17" s="202">
        <v>258</v>
      </c>
      <c r="K17" s="202">
        <v>260</v>
      </c>
      <c r="L17" s="202">
        <v>259</v>
      </c>
      <c r="M17" s="202"/>
      <c r="N17" s="199" t="s">
        <v>148</v>
      </c>
      <c r="O17" s="203"/>
      <c r="P17" s="194" t="s">
        <v>106</v>
      </c>
      <c r="Q17" s="202"/>
      <c r="R17" s="202">
        <v>2419088.529378002</v>
      </c>
      <c r="S17" s="202">
        <v>2437841.1536367461</v>
      </c>
      <c r="T17" s="202">
        <v>2428464.8415073738</v>
      </c>
      <c r="U17" s="198">
        <v>20681013.552763782</v>
      </c>
      <c r="X17" s="433"/>
    </row>
    <row r="18" spans="1:24" s="192" customFormat="1" x14ac:dyDescent="0.2">
      <c r="A18" s="194" t="s">
        <v>106</v>
      </c>
      <c r="B18" s="195" t="s">
        <v>149</v>
      </c>
      <c r="C18" s="201"/>
      <c r="D18" s="197" t="s">
        <v>143</v>
      </c>
      <c r="E18" s="201"/>
      <c r="F18" s="198">
        <v>12373.705775936267</v>
      </c>
      <c r="G18" s="198">
        <v>12373.705775936267</v>
      </c>
      <c r="H18" s="198">
        <v>12373.705775936267</v>
      </c>
      <c r="I18" s="202"/>
      <c r="J18" s="202">
        <v>1021</v>
      </c>
      <c r="K18" s="202">
        <v>1023</v>
      </c>
      <c r="L18" s="202">
        <v>1025</v>
      </c>
      <c r="M18" s="202"/>
      <c r="N18" s="199" t="s">
        <v>150</v>
      </c>
      <c r="O18" s="203"/>
      <c r="P18" s="194" t="s">
        <v>106</v>
      </c>
      <c r="Q18" s="202"/>
      <c r="R18" s="202">
        <v>12633553.597230928</v>
      </c>
      <c r="S18" s="202">
        <v>12658301.0087828</v>
      </c>
      <c r="T18" s="202">
        <v>12683048.420334674</v>
      </c>
      <c r="U18" s="198">
        <v>105074545.41702116</v>
      </c>
      <c r="X18" s="433"/>
    </row>
    <row r="19" spans="1:24" s="192" customFormat="1" x14ac:dyDescent="0.2">
      <c r="A19" s="194" t="s">
        <v>106</v>
      </c>
      <c r="B19" s="195" t="s">
        <v>151</v>
      </c>
      <c r="C19" s="201"/>
      <c r="D19" s="197" t="s">
        <v>143</v>
      </c>
      <c r="E19" s="201"/>
      <c r="F19" s="198">
        <v>13876.791475705435</v>
      </c>
      <c r="G19" s="198">
        <v>13876.791475705437</v>
      </c>
      <c r="H19" s="198">
        <v>13876.791475705437</v>
      </c>
      <c r="I19" s="202"/>
      <c r="J19" s="202">
        <v>845</v>
      </c>
      <c r="K19" s="202">
        <v>842</v>
      </c>
      <c r="L19" s="202">
        <v>842</v>
      </c>
      <c r="M19" s="202"/>
      <c r="N19" s="199" t="s">
        <v>152</v>
      </c>
      <c r="O19" s="203"/>
      <c r="P19" s="194" t="s">
        <v>106</v>
      </c>
      <c r="Q19" s="202"/>
      <c r="R19" s="202">
        <v>11725888.796971092</v>
      </c>
      <c r="S19" s="202">
        <v>11684258.422543978</v>
      </c>
      <c r="T19" s="202">
        <v>11684258.422543978</v>
      </c>
      <c r="U19" s="198">
        <v>100311992.80799901</v>
      </c>
      <c r="X19" s="433"/>
    </row>
    <row r="20" spans="1:24" s="192" customFormat="1" x14ac:dyDescent="0.2">
      <c r="A20" s="194" t="s">
        <v>106</v>
      </c>
      <c r="B20" s="195" t="s">
        <v>153</v>
      </c>
      <c r="C20" s="201"/>
      <c r="D20" s="197" t="s">
        <v>143</v>
      </c>
      <c r="E20" s="201"/>
      <c r="F20" s="198">
        <v>15543.728564325977</v>
      </c>
      <c r="G20" s="198">
        <v>15543.728564325975</v>
      </c>
      <c r="H20" s="198">
        <v>15543.728564325975</v>
      </c>
      <c r="I20" s="202"/>
      <c r="J20" s="202">
        <v>450</v>
      </c>
      <c r="K20" s="202">
        <v>453</v>
      </c>
      <c r="L20" s="202">
        <v>453</v>
      </c>
      <c r="M20" s="202"/>
      <c r="N20" s="199" t="s">
        <v>154</v>
      </c>
      <c r="O20" s="203"/>
      <c r="P20" s="194" t="s">
        <v>106</v>
      </c>
      <c r="Q20" s="202"/>
      <c r="R20" s="202">
        <v>6994677.8539466895</v>
      </c>
      <c r="S20" s="202">
        <v>7041309.0396396667</v>
      </c>
      <c r="T20" s="202">
        <v>7041309.0396396667</v>
      </c>
      <c r="U20" s="198">
        <v>60913378.120440036</v>
      </c>
      <c r="X20" s="433"/>
    </row>
    <row r="21" spans="1:24" s="192" customFormat="1" x14ac:dyDescent="0.2">
      <c r="A21" s="194" t="s">
        <v>106</v>
      </c>
      <c r="B21" s="195" t="s">
        <v>155</v>
      </c>
      <c r="C21" s="201"/>
      <c r="D21" s="197" t="s">
        <v>143</v>
      </c>
      <c r="E21" s="201"/>
      <c r="F21" s="198">
        <v>17969.73229109469</v>
      </c>
      <c r="G21" s="198">
        <v>17969.732291094686</v>
      </c>
      <c r="H21" s="198">
        <v>17969.732291094686</v>
      </c>
      <c r="I21" s="202"/>
      <c r="J21" s="202">
        <v>585</v>
      </c>
      <c r="K21" s="202">
        <v>589</v>
      </c>
      <c r="L21" s="202">
        <v>597</v>
      </c>
      <c r="M21" s="202"/>
      <c r="N21" s="199" t="s">
        <v>156</v>
      </c>
      <c r="O21" s="203"/>
      <c r="P21" s="194" t="s">
        <v>106</v>
      </c>
      <c r="Q21" s="202"/>
      <c r="R21" s="202">
        <v>10512293.390290393</v>
      </c>
      <c r="S21" s="202">
        <v>10584172.319454771</v>
      </c>
      <c r="T21" s="202">
        <v>10727930.177783528</v>
      </c>
      <c r="U21" s="198">
        <v>93374462.948073074</v>
      </c>
      <c r="X21" s="433"/>
    </row>
    <row r="22" spans="1:24" s="192" customFormat="1" x14ac:dyDescent="0.2">
      <c r="A22" s="194" t="s">
        <v>106</v>
      </c>
      <c r="B22" s="195" t="s">
        <v>157</v>
      </c>
      <c r="C22" s="201"/>
      <c r="D22" s="197" t="s">
        <v>143</v>
      </c>
      <c r="E22" s="201"/>
      <c r="F22" s="198">
        <v>21270.58539762337</v>
      </c>
      <c r="G22" s="198">
        <v>21270.58539762337</v>
      </c>
      <c r="H22" s="198">
        <v>21270.58539762337</v>
      </c>
      <c r="I22" s="202"/>
      <c r="J22" s="202">
        <v>426</v>
      </c>
      <c r="K22" s="202">
        <v>425</v>
      </c>
      <c r="L22" s="202">
        <v>424</v>
      </c>
      <c r="M22" s="202"/>
      <c r="N22" s="199" t="s">
        <v>158</v>
      </c>
      <c r="O22" s="203"/>
      <c r="P22" s="194" t="s">
        <v>106</v>
      </c>
      <c r="Q22" s="202"/>
      <c r="R22" s="202">
        <v>9061269.3793875556</v>
      </c>
      <c r="S22" s="202">
        <v>9039998.7939899322</v>
      </c>
      <c r="T22" s="202">
        <v>9018728.2085923087</v>
      </c>
      <c r="U22" s="198">
        <v>84738213.422094747</v>
      </c>
      <c r="X22" s="433"/>
    </row>
    <row r="23" spans="1:24" s="192" customFormat="1" x14ac:dyDescent="0.2">
      <c r="A23" s="194" t="s">
        <v>106</v>
      </c>
      <c r="B23" s="195" t="s">
        <v>159</v>
      </c>
      <c r="C23" s="201"/>
      <c r="D23" s="197" t="s">
        <v>143</v>
      </c>
      <c r="E23" s="201"/>
      <c r="F23" s="198">
        <v>24932.998329040911</v>
      </c>
      <c r="G23" s="198">
        <v>24932.998329040911</v>
      </c>
      <c r="H23" s="198">
        <v>24932.998329040911</v>
      </c>
      <c r="I23" s="202"/>
      <c r="J23" s="202">
        <v>411</v>
      </c>
      <c r="K23" s="202">
        <v>406</v>
      </c>
      <c r="L23" s="202">
        <v>411</v>
      </c>
      <c r="M23" s="202"/>
      <c r="N23" s="199" t="s">
        <v>160</v>
      </c>
      <c r="O23" s="203"/>
      <c r="P23" s="194" t="s">
        <v>106</v>
      </c>
      <c r="Q23" s="202"/>
      <c r="R23" s="202">
        <v>10247462.313235814</v>
      </c>
      <c r="S23" s="202">
        <v>10122797.32159061</v>
      </c>
      <c r="T23" s="202">
        <v>10247462.313235814</v>
      </c>
      <c r="U23" s="198">
        <v>95311131.750121295</v>
      </c>
      <c r="X23" s="433"/>
    </row>
    <row r="24" spans="1:24" s="192" customFormat="1" x14ac:dyDescent="0.2">
      <c r="A24" s="194" t="s">
        <v>106</v>
      </c>
      <c r="B24" s="195" t="s">
        <v>142</v>
      </c>
      <c r="C24" s="201"/>
      <c r="D24" s="197" t="s">
        <v>143</v>
      </c>
      <c r="E24" s="201"/>
      <c r="F24" s="198">
        <v>6999.6310145535463</v>
      </c>
      <c r="G24" s="198">
        <v>6999.6310145535463</v>
      </c>
      <c r="H24" s="198">
        <v>6999.6310145535463</v>
      </c>
      <c r="I24" s="202"/>
      <c r="J24" s="202">
        <v>1</v>
      </c>
      <c r="K24" s="202">
        <v>1</v>
      </c>
      <c r="L24" s="202">
        <v>1</v>
      </c>
      <c r="M24" s="202"/>
      <c r="N24" s="199" t="s">
        <v>161</v>
      </c>
      <c r="O24" s="203"/>
      <c r="P24" s="194" t="s">
        <v>106</v>
      </c>
      <c r="Q24" s="202"/>
      <c r="R24" s="202">
        <v>6999.6310145535463</v>
      </c>
      <c r="S24" s="202">
        <v>6999.6310145535463</v>
      </c>
      <c r="T24" s="202">
        <v>6999.6310145535463</v>
      </c>
      <c r="U24" s="198">
        <v>65103.489234361557</v>
      </c>
      <c r="X24" s="433"/>
    </row>
    <row r="25" spans="1:24" s="192" customFormat="1" x14ac:dyDescent="0.2">
      <c r="A25" s="194" t="s">
        <v>106</v>
      </c>
      <c r="B25" s="195" t="s">
        <v>145</v>
      </c>
      <c r="C25" s="201"/>
      <c r="D25" s="197" t="s">
        <v>143</v>
      </c>
      <c r="E25" s="201"/>
      <c r="F25" s="198">
        <v>8169.1621013038666</v>
      </c>
      <c r="G25" s="198">
        <v>8169.1621013038666</v>
      </c>
      <c r="H25" s="198">
        <v>8169.1621013038666</v>
      </c>
      <c r="I25" s="202"/>
      <c r="J25" s="202">
        <v>4</v>
      </c>
      <c r="K25" s="202">
        <v>4</v>
      </c>
      <c r="L25" s="202">
        <v>4</v>
      </c>
      <c r="M25" s="202"/>
      <c r="N25" s="199" t="s">
        <v>162</v>
      </c>
      <c r="O25" s="203"/>
      <c r="P25" s="194" t="s">
        <v>106</v>
      </c>
      <c r="Q25" s="202"/>
      <c r="R25" s="202">
        <v>32676.648405215466</v>
      </c>
      <c r="S25" s="202">
        <v>32676.648405215466</v>
      </c>
      <c r="T25" s="202">
        <v>32676.648405215466</v>
      </c>
      <c r="U25" s="198">
        <v>303922.04564610287</v>
      </c>
      <c r="X25" s="433"/>
    </row>
    <row r="26" spans="1:24" s="192" customFormat="1" x14ac:dyDescent="0.2">
      <c r="A26" s="194" t="s">
        <v>106</v>
      </c>
      <c r="B26" s="195" t="s">
        <v>147</v>
      </c>
      <c r="C26" s="201"/>
      <c r="D26" s="197" t="s">
        <v>143</v>
      </c>
      <c r="E26" s="201"/>
      <c r="F26" s="198">
        <v>9376.3121293721015</v>
      </c>
      <c r="G26" s="198">
        <v>9376.3121293721015</v>
      </c>
      <c r="H26" s="198">
        <v>9376.3121293721015</v>
      </c>
      <c r="I26" s="202"/>
      <c r="J26" s="202">
        <v>23</v>
      </c>
      <c r="K26" s="202">
        <v>23</v>
      </c>
      <c r="L26" s="202">
        <v>23</v>
      </c>
      <c r="M26" s="202"/>
      <c r="N26" s="199" t="s">
        <v>163</v>
      </c>
      <c r="O26" s="203"/>
      <c r="P26" s="194" t="s">
        <v>106</v>
      </c>
      <c r="Q26" s="202"/>
      <c r="R26" s="202">
        <v>215655.17897555832</v>
      </c>
      <c r="S26" s="202">
        <v>215655.17897555832</v>
      </c>
      <c r="T26" s="202">
        <v>215655.17897555832</v>
      </c>
      <c r="U26" s="198">
        <v>1956445.4458288043</v>
      </c>
      <c r="X26" s="433"/>
    </row>
    <row r="27" spans="1:24" s="192" customFormat="1" x14ac:dyDescent="0.2">
      <c r="A27" s="194" t="s">
        <v>106</v>
      </c>
      <c r="B27" s="195" t="s">
        <v>149</v>
      </c>
      <c r="C27" s="201"/>
      <c r="D27" s="197" t="s">
        <v>143</v>
      </c>
      <c r="E27" s="201"/>
      <c r="F27" s="198">
        <v>12373.705775936265</v>
      </c>
      <c r="G27" s="198">
        <v>12373.705775936269</v>
      </c>
      <c r="H27" s="198">
        <v>12373.705775936267</v>
      </c>
      <c r="I27" s="202"/>
      <c r="J27" s="202">
        <v>107</v>
      </c>
      <c r="K27" s="202">
        <v>106</v>
      </c>
      <c r="L27" s="202">
        <v>103</v>
      </c>
      <c r="M27" s="202"/>
      <c r="N27" s="199" t="s">
        <v>164</v>
      </c>
      <c r="O27" s="203"/>
      <c r="P27" s="194" t="s">
        <v>106</v>
      </c>
      <c r="Q27" s="202"/>
      <c r="R27" s="202">
        <v>1323986.5180251803</v>
      </c>
      <c r="S27" s="202">
        <v>1311612.8122492444</v>
      </c>
      <c r="T27" s="202">
        <v>1274491.6949214356</v>
      </c>
      <c r="U27" s="198">
        <v>11910018.249374988</v>
      </c>
      <c r="X27" s="433"/>
    </row>
    <row r="28" spans="1:24" s="192" customFormat="1" x14ac:dyDescent="0.2">
      <c r="A28" s="194" t="s">
        <v>106</v>
      </c>
      <c r="B28" s="195" t="s">
        <v>151</v>
      </c>
      <c r="C28" s="201"/>
      <c r="D28" s="197" t="s">
        <v>143</v>
      </c>
      <c r="E28" s="201"/>
      <c r="F28" s="198">
        <v>13876.791475705437</v>
      </c>
      <c r="G28" s="198">
        <v>13876.791475705435</v>
      </c>
      <c r="H28" s="198">
        <v>13876.791475705437</v>
      </c>
      <c r="I28" s="202"/>
      <c r="J28" s="202">
        <v>119</v>
      </c>
      <c r="K28" s="202">
        <v>120</v>
      </c>
      <c r="L28" s="202">
        <v>122</v>
      </c>
      <c r="M28" s="202"/>
      <c r="N28" s="199" t="s">
        <v>165</v>
      </c>
      <c r="O28" s="203"/>
      <c r="P28" s="194" t="s">
        <v>106</v>
      </c>
      <c r="Q28" s="202"/>
      <c r="R28" s="202">
        <v>1651338.185608947</v>
      </c>
      <c r="S28" s="202">
        <v>1665214.9770846523</v>
      </c>
      <c r="T28" s="202">
        <v>1692968.5600360632</v>
      </c>
      <c r="U28" s="198">
        <v>15384996.858431861</v>
      </c>
      <c r="X28" s="433"/>
    </row>
    <row r="29" spans="1:24" s="192" customFormat="1" x14ac:dyDescent="0.2">
      <c r="A29" s="194" t="s">
        <v>106</v>
      </c>
      <c r="B29" s="195" t="s">
        <v>153</v>
      </c>
      <c r="C29" s="201"/>
      <c r="D29" s="197" t="s">
        <v>143</v>
      </c>
      <c r="E29" s="201"/>
      <c r="F29" s="198">
        <v>15543.728564325975</v>
      </c>
      <c r="G29" s="198">
        <v>15543.728564325977</v>
      </c>
      <c r="H29" s="198">
        <v>15543.728564325975</v>
      </c>
      <c r="I29" s="202"/>
      <c r="J29" s="202">
        <v>135</v>
      </c>
      <c r="K29" s="202">
        <v>133</v>
      </c>
      <c r="L29" s="202">
        <v>135</v>
      </c>
      <c r="M29" s="202"/>
      <c r="N29" s="199" t="s">
        <v>166</v>
      </c>
      <c r="O29" s="203"/>
      <c r="P29" s="194" t="s">
        <v>106</v>
      </c>
      <c r="Q29" s="202"/>
      <c r="R29" s="202">
        <v>2098403.3561840067</v>
      </c>
      <c r="S29" s="202">
        <v>2067315.8990553548</v>
      </c>
      <c r="T29" s="202">
        <v>2098403.3561840067</v>
      </c>
      <c r="U29" s="198">
        <v>19386954.72173401</v>
      </c>
      <c r="X29" s="433"/>
    </row>
    <row r="30" spans="1:24" s="192" customFormat="1" x14ac:dyDescent="0.2">
      <c r="A30" s="194" t="s">
        <v>106</v>
      </c>
      <c r="B30" s="195" t="s">
        <v>155</v>
      </c>
      <c r="C30" s="201"/>
      <c r="D30" s="197" t="s">
        <v>143</v>
      </c>
      <c r="E30" s="201"/>
      <c r="F30" s="198">
        <v>17969.732291094686</v>
      </c>
      <c r="G30" s="198">
        <v>17969.73229109469</v>
      </c>
      <c r="H30" s="198">
        <v>17969.73229109469</v>
      </c>
      <c r="I30" s="202"/>
      <c r="J30" s="202">
        <v>259</v>
      </c>
      <c r="K30" s="202">
        <v>262</v>
      </c>
      <c r="L30" s="202">
        <v>265</v>
      </c>
      <c r="M30" s="202"/>
      <c r="N30" s="199" t="s">
        <v>167</v>
      </c>
      <c r="O30" s="203"/>
      <c r="P30" s="194" t="s">
        <v>106</v>
      </c>
      <c r="Q30" s="202"/>
      <c r="R30" s="202">
        <v>4654160.6633935235</v>
      </c>
      <c r="S30" s="202">
        <v>4708069.8602668084</v>
      </c>
      <c r="T30" s="202">
        <v>4761979.0571400924</v>
      </c>
      <c r="U30" s="198">
        <v>41641606.304057352</v>
      </c>
      <c r="X30" s="433"/>
    </row>
    <row r="31" spans="1:24" s="192" customFormat="1" x14ac:dyDescent="0.2">
      <c r="A31" s="194" t="s">
        <v>106</v>
      </c>
      <c r="B31" s="195" t="s">
        <v>157</v>
      </c>
      <c r="C31" s="201"/>
      <c r="D31" s="197" t="s">
        <v>143</v>
      </c>
      <c r="E31" s="201"/>
      <c r="F31" s="198">
        <v>21270.58539762337</v>
      </c>
      <c r="G31" s="198">
        <v>21270.58539762337</v>
      </c>
      <c r="H31" s="198">
        <v>21270.58539762337</v>
      </c>
      <c r="I31" s="202"/>
      <c r="J31" s="202">
        <v>241</v>
      </c>
      <c r="K31" s="202">
        <v>239</v>
      </c>
      <c r="L31" s="202">
        <v>240</v>
      </c>
      <c r="M31" s="202"/>
      <c r="N31" s="199" t="s">
        <v>168</v>
      </c>
      <c r="O31" s="203"/>
      <c r="P31" s="194" t="s">
        <v>106</v>
      </c>
      <c r="Q31" s="202"/>
      <c r="R31" s="202">
        <v>5126211.0808272325</v>
      </c>
      <c r="S31" s="202">
        <v>5083669.9100319855</v>
      </c>
      <c r="T31" s="202">
        <v>5104940.495429609</v>
      </c>
      <c r="U31" s="198">
        <v>47011507.619295374</v>
      </c>
      <c r="X31" s="433"/>
    </row>
    <row r="32" spans="1:24" s="192" customFormat="1" x14ac:dyDescent="0.2">
      <c r="A32" s="194" t="s">
        <v>106</v>
      </c>
      <c r="B32" s="195" t="s">
        <v>159</v>
      </c>
      <c r="C32" s="201"/>
      <c r="D32" s="197" t="s">
        <v>143</v>
      </c>
      <c r="E32" s="201"/>
      <c r="F32" s="198">
        <v>24932.998329040911</v>
      </c>
      <c r="G32" s="198">
        <v>24932.998329040911</v>
      </c>
      <c r="H32" s="198">
        <v>24932.998329040907</v>
      </c>
      <c r="I32" s="202"/>
      <c r="J32" s="202">
        <v>731</v>
      </c>
      <c r="K32" s="202">
        <v>729</v>
      </c>
      <c r="L32" s="202">
        <v>730</v>
      </c>
      <c r="M32" s="202"/>
      <c r="N32" s="199" t="s">
        <v>169</v>
      </c>
      <c r="O32" s="203"/>
      <c r="P32" s="194" t="s">
        <v>106</v>
      </c>
      <c r="Q32" s="202"/>
      <c r="R32" s="202">
        <v>18226021.778528906</v>
      </c>
      <c r="S32" s="202">
        <v>18176155.781870823</v>
      </c>
      <c r="T32" s="202">
        <v>18201088.780199863</v>
      </c>
      <c r="U32" s="198">
        <v>169090159.40072027</v>
      </c>
      <c r="X32" s="433"/>
    </row>
    <row r="33" spans="1:24" s="192" customFormat="1" x14ac:dyDescent="0.2">
      <c r="A33" s="194" t="s">
        <v>106</v>
      </c>
      <c r="B33" s="195" t="s">
        <v>170</v>
      </c>
      <c r="C33" s="201"/>
      <c r="D33" s="197" t="s">
        <v>143</v>
      </c>
      <c r="E33" s="201"/>
      <c r="F33" s="198">
        <v>6266.4796470910542</v>
      </c>
      <c r="G33" s="198">
        <v>6266.4796470910533</v>
      </c>
      <c r="H33" s="198">
        <v>6266.4796470910533</v>
      </c>
      <c r="I33" s="202"/>
      <c r="J33" s="202">
        <v>37</v>
      </c>
      <c r="K33" s="202">
        <v>33</v>
      </c>
      <c r="L33" s="202">
        <v>36</v>
      </c>
      <c r="M33" s="202"/>
      <c r="N33" s="199" t="s">
        <v>171</v>
      </c>
      <c r="O33" s="203"/>
      <c r="P33" s="194" t="s">
        <v>106</v>
      </c>
      <c r="Q33" s="202"/>
      <c r="R33" s="202">
        <v>231859.74694236901</v>
      </c>
      <c r="S33" s="202">
        <v>206793.82835400477</v>
      </c>
      <c r="T33" s="202">
        <v>225593.26729527791</v>
      </c>
      <c r="U33" s="198">
        <v>1776115.4427460239</v>
      </c>
      <c r="X33" s="433"/>
    </row>
    <row r="34" spans="1:24" s="192" customFormat="1" x14ac:dyDescent="0.2">
      <c r="A34" s="194" t="s">
        <v>106</v>
      </c>
      <c r="B34" s="195" t="s">
        <v>172</v>
      </c>
      <c r="C34" s="201"/>
      <c r="D34" s="197" t="s">
        <v>143</v>
      </c>
      <c r="E34" s="201"/>
      <c r="F34" s="198">
        <v>7186.8897446693954</v>
      </c>
      <c r="G34" s="198">
        <v>7186.8897446693954</v>
      </c>
      <c r="H34" s="198">
        <v>7186.8897446693954</v>
      </c>
      <c r="I34" s="202"/>
      <c r="J34" s="202">
        <v>124</v>
      </c>
      <c r="K34" s="202">
        <v>125</v>
      </c>
      <c r="L34" s="202">
        <v>129</v>
      </c>
      <c r="M34" s="202"/>
      <c r="N34" s="199" t="s">
        <v>173</v>
      </c>
      <c r="O34" s="203"/>
      <c r="P34" s="194" t="s">
        <v>106</v>
      </c>
      <c r="Q34" s="202"/>
      <c r="R34" s="202">
        <v>891174.32833900501</v>
      </c>
      <c r="S34" s="202">
        <v>898361.21808367444</v>
      </c>
      <c r="T34" s="202">
        <v>927108.77706235205</v>
      </c>
      <c r="U34" s="198">
        <v>8249089.7656836472</v>
      </c>
      <c r="X34" s="433"/>
    </row>
    <row r="35" spans="1:24" s="192" customFormat="1" x14ac:dyDescent="0.2">
      <c r="A35" s="194" t="s">
        <v>106</v>
      </c>
      <c r="B35" s="195" t="s">
        <v>174</v>
      </c>
      <c r="C35" s="201"/>
      <c r="D35" s="197" t="s">
        <v>143</v>
      </c>
      <c r="E35" s="201"/>
      <c r="F35" s="198">
        <v>8203.4371367268559</v>
      </c>
      <c r="G35" s="198">
        <v>8203.4371367268559</v>
      </c>
      <c r="H35" s="198">
        <v>8203.4371367268559</v>
      </c>
      <c r="I35" s="202"/>
      <c r="J35" s="202">
        <v>209</v>
      </c>
      <c r="K35" s="202">
        <v>203</v>
      </c>
      <c r="L35" s="202">
        <v>209</v>
      </c>
      <c r="M35" s="202"/>
      <c r="N35" s="199" t="s">
        <v>175</v>
      </c>
      <c r="O35" s="203"/>
      <c r="P35" s="194" t="s">
        <v>106</v>
      </c>
      <c r="Q35" s="202"/>
      <c r="R35" s="202">
        <v>1714518.3615759129</v>
      </c>
      <c r="S35" s="202">
        <v>1665297.7387555519</v>
      </c>
      <c r="T35" s="202">
        <v>1714518.3615759129</v>
      </c>
      <c r="U35" s="198">
        <v>14985521.478434935</v>
      </c>
      <c r="X35" s="433"/>
    </row>
    <row r="36" spans="1:24" s="192" customFormat="1" x14ac:dyDescent="0.2">
      <c r="A36" s="194" t="s">
        <v>106</v>
      </c>
      <c r="B36" s="195" t="s">
        <v>176</v>
      </c>
      <c r="C36" s="201"/>
      <c r="D36" s="197" t="s">
        <v>143</v>
      </c>
      <c r="E36" s="201"/>
      <c r="F36" s="198">
        <v>10529.959663121517</v>
      </c>
      <c r="G36" s="198">
        <v>10529.959663121519</v>
      </c>
      <c r="H36" s="198">
        <v>10529.959663121519</v>
      </c>
      <c r="I36" s="202"/>
      <c r="J36" s="202">
        <v>288</v>
      </c>
      <c r="K36" s="202">
        <v>292</v>
      </c>
      <c r="L36" s="202">
        <v>295</v>
      </c>
      <c r="M36" s="202"/>
      <c r="N36" s="199" t="s">
        <v>177</v>
      </c>
      <c r="O36" s="203"/>
      <c r="P36" s="194" t="s">
        <v>106</v>
      </c>
      <c r="Q36" s="202"/>
      <c r="R36" s="202">
        <v>3032628.3829789972</v>
      </c>
      <c r="S36" s="202">
        <v>3074748.2216314836</v>
      </c>
      <c r="T36" s="202">
        <v>3106338.1006208481</v>
      </c>
      <c r="U36" s="198">
        <v>26422670.091408815</v>
      </c>
      <c r="X36" s="433"/>
    </row>
    <row r="37" spans="1:24" s="192" customFormat="1" x14ac:dyDescent="0.2">
      <c r="A37" s="194" t="s">
        <v>106</v>
      </c>
      <c r="B37" s="195" t="s">
        <v>178</v>
      </c>
      <c r="C37" s="201"/>
      <c r="D37" s="197" t="s">
        <v>143</v>
      </c>
      <c r="E37" s="201"/>
      <c r="F37" s="198">
        <v>11582.454043549436</v>
      </c>
      <c r="G37" s="198">
        <v>11582.454043549438</v>
      </c>
      <c r="H37" s="198">
        <v>11582.454043549438</v>
      </c>
      <c r="I37" s="202"/>
      <c r="J37" s="202">
        <v>231</v>
      </c>
      <c r="K37" s="202">
        <v>235</v>
      </c>
      <c r="L37" s="202">
        <v>235</v>
      </c>
      <c r="M37" s="202"/>
      <c r="N37" s="199" t="s">
        <v>179</v>
      </c>
      <c r="O37" s="203"/>
      <c r="P37" s="194" t="s">
        <v>106</v>
      </c>
      <c r="Q37" s="202"/>
      <c r="R37" s="202">
        <v>2675546.88405992</v>
      </c>
      <c r="S37" s="202">
        <v>2721876.7002341179</v>
      </c>
      <c r="T37" s="202">
        <v>2721876.7002341179</v>
      </c>
      <c r="U37" s="198">
        <v>22683852.91054609</v>
      </c>
      <c r="X37" s="433"/>
    </row>
    <row r="38" spans="1:24" s="192" customFormat="1" x14ac:dyDescent="0.2">
      <c r="A38" s="194" t="s">
        <v>106</v>
      </c>
      <c r="B38" s="195" t="s">
        <v>180</v>
      </c>
      <c r="C38" s="201"/>
      <c r="D38" s="197" t="s">
        <v>143</v>
      </c>
      <c r="E38" s="201"/>
      <c r="F38" s="198">
        <v>12741.117436141241</v>
      </c>
      <c r="G38" s="198">
        <v>12741.117436141241</v>
      </c>
      <c r="H38" s="198">
        <v>12741.117436141241</v>
      </c>
      <c r="I38" s="202"/>
      <c r="J38" s="202">
        <v>130</v>
      </c>
      <c r="K38" s="202">
        <v>131</v>
      </c>
      <c r="L38" s="202">
        <v>128</v>
      </c>
      <c r="M38" s="202"/>
      <c r="N38" s="199" t="s">
        <v>181</v>
      </c>
      <c r="O38" s="203"/>
      <c r="P38" s="194" t="s">
        <v>106</v>
      </c>
      <c r="Q38" s="202"/>
      <c r="R38" s="202">
        <v>1656345.2666983614</v>
      </c>
      <c r="S38" s="202">
        <v>1669086.3841345026</v>
      </c>
      <c r="T38" s="202">
        <v>1630863.0318260789</v>
      </c>
      <c r="U38" s="198">
        <v>13979144.474055877</v>
      </c>
      <c r="X38" s="433"/>
    </row>
    <row r="39" spans="1:24" s="192" customFormat="1" x14ac:dyDescent="0.2">
      <c r="A39" s="194" t="s">
        <v>106</v>
      </c>
      <c r="B39" s="195" t="s">
        <v>182</v>
      </c>
      <c r="C39" s="201"/>
      <c r="D39" s="197" t="s">
        <v>143</v>
      </c>
      <c r="E39" s="201"/>
      <c r="F39" s="198">
        <v>14013.055640923667</v>
      </c>
      <c r="G39" s="198">
        <v>14013.055640923667</v>
      </c>
      <c r="H39" s="198">
        <v>14013.055640923667</v>
      </c>
      <c r="I39" s="202"/>
      <c r="J39" s="202">
        <v>101</v>
      </c>
      <c r="K39" s="202">
        <v>101</v>
      </c>
      <c r="L39" s="202">
        <v>101</v>
      </c>
      <c r="M39" s="202"/>
      <c r="N39" s="199" t="s">
        <v>183</v>
      </c>
      <c r="O39" s="203"/>
      <c r="P39" s="194" t="s">
        <v>106</v>
      </c>
      <c r="Q39" s="202"/>
      <c r="R39" s="202">
        <v>1415318.6197332903</v>
      </c>
      <c r="S39" s="202">
        <v>1415318.6197332903</v>
      </c>
      <c r="T39" s="202">
        <v>1415318.6197332903</v>
      </c>
      <c r="U39" s="198">
        <v>12251210.90347499</v>
      </c>
      <c r="X39" s="433"/>
    </row>
    <row r="40" spans="1:24" s="192" customFormat="1" x14ac:dyDescent="0.2">
      <c r="A40" s="194" t="s">
        <v>106</v>
      </c>
      <c r="B40" s="195" t="s">
        <v>184</v>
      </c>
      <c r="C40" s="201"/>
      <c r="D40" s="197" t="s">
        <v>143</v>
      </c>
      <c r="E40" s="201"/>
      <c r="F40" s="198">
        <v>15396.596704949237</v>
      </c>
      <c r="G40" s="198">
        <v>15396.596704949239</v>
      </c>
      <c r="H40" s="198">
        <v>15396.596704949239</v>
      </c>
      <c r="I40" s="202"/>
      <c r="J40" s="202">
        <v>62</v>
      </c>
      <c r="K40" s="202">
        <v>63</v>
      </c>
      <c r="L40" s="202">
        <v>63</v>
      </c>
      <c r="M40" s="202"/>
      <c r="N40" s="199" t="s">
        <v>185</v>
      </c>
      <c r="O40" s="203"/>
      <c r="P40" s="194" t="s">
        <v>106</v>
      </c>
      <c r="Q40" s="202"/>
      <c r="R40" s="202">
        <v>954588.99570685276</v>
      </c>
      <c r="S40" s="202">
        <v>969985.59241180203</v>
      </c>
      <c r="T40" s="202">
        <v>969985.59241180203</v>
      </c>
      <c r="U40" s="198">
        <v>8422778.7056468539</v>
      </c>
      <c r="X40" s="433"/>
    </row>
    <row r="41" spans="1:24" s="192" customFormat="1" x14ac:dyDescent="0.2">
      <c r="A41" s="194" t="s">
        <v>106</v>
      </c>
      <c r="B41" s="195" t="s">
        <v>186</v>
      </c>
      <c r="C41" s="201"/>
      <c r="D41" s="197" t="s">
        <v>143</v>
      </c>
      <c r="E41" s="201"/>
      <c r="F41" s="198">
        <v>17341.913959322352</v>
      </c>
      <c r="G41" s="198">
        <v>17341.913959322352</v>
      </c>
      <c r="H41" s="198">
        <v>17341.913959322352</v>
      </c>
      <c r="I41" s="202"/>
      <c r="J41" s="202">
        <v>119</v>
      </c>
      <c r="K41" s="202">
        <v>121</v>
      </c>
      <c r="L41" s="202">
        <v>120</v>
      </c>
      <c r="M41" s="202"/>
      <c r="N41" s="199" t="s">
        <v>187</v>
      </c>
      <c r="O41" s="203"/>
      <c r="P41" s="194" t="s">
        <v>106</v>
      </c>
      <c r="Q41" s="202"/>
      <c r="R41" s="202">
        <v>2063687.7611593597</v>
      </c>
      <c r="S41" s="202">
        <v>2098371.5890780045</v>
      </c>
      <c r="T41" s="202">
        <v>2081029.6751186822</v>
      </c>
      <c r="U41" s="198">
        <v>18690384.666448284</v>
      </c>
      <c r="X41" s="433"/>
    </row>
    <row r="42" spans="1:24" s="192" customFormat="1" x14ac:dyDescent="0.2">
      <c r="A42" s="437" t="s">
        <v>188</v>
      </c>
      <c r="B42" s="437"/>
      <c r="C42" s="437"/>
      <c r="D42" s="437"/>
      <c r="E42" s="201"/>
      <c r="F42" s="216"/>
      <c r="G42" s="216"/>
      <c r="H42" s="216"/>
      <c r="I42" s="202"/>
      <c r="J42" s="173">
        <v>7063</v>
      </c>
      <c r="K42" s="173">
        <v>7065</v>
      </c>
      <c r="L42" s="173">
        <v>7099</v>
      </c>
      <c r="M42" s="202"/>
      <c r="N42" s="168"/>
      <c r="O42" s="203"/>
      <c r="P42" s="194"/>
      <c r="Q42" s="202"/>
      <c r="R42" s="174">
        <v>112726475.57604581</v>
      </c>
      <c r="S42" s="174">
        <v>112717008.97845726</v>
      </c>
      <c r="T42" s="174">
        <v>113198664.76557413</v>
      </c>
      <c r="U42" s="174">
        <v>1004878596.0208267</v>
      </c>
      <c r="X42" s="433"/>
    </row>
    <row r="43" spans="1:24" s="192" customFormat="1" x14ac:dyDescent="0.2">
      <c r="A43" s="175" t="s">
        <v>189</v>
      </c>
      <c r="B43" s="168"/>
      <c r="C43" s="176"/>
      <c r="D43" s="176"/>
      <c r="E43" s="201"/>
      <c r="F43" s="168"/>
      <c r="G43" s="168"/>
      <c r="H43" s="168"/>
      <c r="I43" s="202"/>
      <c r="J43" s="177"/>
      <c r="K43" s="177"/>
      <c r="L43" s="177"/>
      <c r="M43" s="202"/>
      <c r="N43" s="168"/>
      <c r="O43" s="203"/>
      <c r="P43" s="194"/>
      <c r="Q43" s="202"/>
      <c r="R43" s="171">
        <v>152592902.14272925</v>
      </c>
      <c r="S43" s="171">
        <v>153160930.92067593</v>
      </c>
      <c r="T43" s="171">
        <v>153792145.99822164</v>
      </c>
      <c r="U43" s="171">
        <v>1383799547.3101187</v>
      </c>
      <c r="X43" s="433"/>
    </row>
    <row r="44" spans="1:24" s="192" customFormat="1" x14ac:dyDescent="0.2">
      <c r="A44" s="194" t="s">
        <v>106</v>
      </c>
      <c r="B44" s="195" t="s">
        <v>190</v>
      </c>
      <c r="C44" s="201"/>
      <c r="D44" s="197" t="s">
        <v>191</v>
      </c>
      <c r="E44" s="201"/>
      <c r="F44" s="198">
        <v>6191.7713930918017</v>
      </c>
      <c r="G44" s="198">
        <v>6191.7713930918007</v>
      </c>
      <c r="H44" s="198">
        <v>6191.7713930918007</v>
      </c>
      <c r="I44" s="202"/>
      <c r="J44" s="202">
        <v>98</v>
      </c>
      <c r="K44" s="202">
        <v>97</v>
      </c>
      <c r="L44" s="202">
        <v>103</v>
      </c>
      <c r="M44" s="202"/>
      <c r="N44" s="199" t="s">
        <v>192</v>
      </c>
      <c r="O44" s="203"/>
      <c r="P44" s="194" t="s">
        <v>106</v>
      </c>
      <c r="Q44" s="202"/>
      <c r="R44" s="202">
        <v>606793.59652299655</v>
      </c>
      <c r="S44" s="202">
        <v>600601.82512990467</v>
      </c>
      <c r="T44" s="202">
        <v>637752.4534884555</v>
      </c>
      <c r="U44" s="198">
        <v>6176902.4257437214</v>
      </c>
      <c r="V44" s="204"/>
      <c r="X44" s="433"/>
    </row>
    <row r="45" spans="1:24" s="192" customFormat="1" x14ac:dyDescent="0.2">
      <c r="A45" s="194" t="s">
        <v>106</v>
      </c>
      <c r="B45" s="195" t="s">
        <v>193</v>
      </c>
      <c r="C45" s="201"/>
      <c r="D45" s="197" t="s">
        <v>191</v>
      </c>
      <c r="E45" s="201"/>
      <c r="F45" s="198">
        <v>9057.6152703945791</v>
      </c>
      <c r="G45" s="198">
        <v>9057.6152703945791</v>
      </c>
      <c r="H45" s="198">
        <v>9057.6152703945791</v>
      </c>
      <c r="I45" s="202"/>
      <c r="J45" s="202">
        <v>139</v>
      </c>
      <c r="K45" s="202">
        <v>140</v>
      </c>
      <c r="L45" s="202">
        <v>141</v>
      </c>
      <c r="M45" s="202"/>
      <c r="N45" s="199" t="s">
        <v>194</v>
      </c>
      <c r="O45" s="203"/>
      <c r="P45" s="194" t="s">
        <v>106</v>
      </c>
      <c r="Q45" s="202"/>
      <c r="R45" s="202">
        <v>1259008.5225848465</v>
      </c>
      <c r="S45" s="202">
        <v>1268066.1378552411</v>
      </c>
      <c r="T45" s="202">
        <v>1277123.7531256357</v>
      </c>
      <c r="U45" s="198">
        <v>11922261.328680025</v>
      </c>
      <c r="X45" s="433"/>
    </row>
    <row r="46" spans="1:24" s="192" customFormat="1" x14ac:dyDescent="0.2">
      <c r="A46" s="194" t="s">
        <v>106</v>
      </c>
      <c r="B46" s="195" t="s">
        <v>195</v>
      </c>
      <c r="C46" s="201"/>
      <c r="D46" s="197" t="s">
        <v>191</v>
      </c>
      <c r="E46" s="201"/>
      <c r="F46" s="198">
        <v>4903.3571334561502</v>
      </c>
      <c r="G46" s="198">
        <v>4903.3571334561502</v>
      </c>
      <c r="H46" s="198">
        <v>4903.3571334561511</v>
      </c>
      <c r="I46" s="202"/>
      <c r="J46" s="202">
        <v>93</v>
      </c>
      <c r="K46" s="202">
        <v>97</v>
      </c>
      <c r="L46" s="202">
        <v>101</v>
      </c>
      <c r="M46" s="202"/>
      <c r="N46" s="199" t="s">
        <v>196</v>
      </c>
      <c r="O46" s="203"/>
      <c r="P46" s="194" t="s">
        <v>106</v>
      </c>
      <c r="Q46" s="202"/>
      <c r="R46" s="202">
        <v>456012.21341142198</v>
      </c>
      <c r="S46" s="202">
        <v>475625.64194524661</v>
      </c>
      <c r="T46" s="202">
        <v>495239.07047907123</v>
      </c>
      <c r="U46" s="198">
        <v>4369959.6880665347</v>
      </c>
      <c r="X46" s="433"/>
    </row>
    <row r="47" spans="1:24" s="192" customFormat="1" x14ac:dyDescent="0.2">
      <c r="A47" s="194" t="s">
        <v>106</v>
      </c>
      <c r="B47" s="195" t="s">
        <v>197</v>
      </c>
      <c r="C47" s="201"/>
      <c r="D47" s="197" t="s">
        <v>191</v>
      </c>
      <c r="E47" s="201"/>
      <c r="F47" s="198">
        <v>10591.377458577199</v>
      </c>
      <c r="G47" s="198">
        <v>10591.377458577199</v>
      </c>
      <c r="H47" s="198">
        <v>10591.377458577197</v>
      </c>
      <c r="I47" s="202"/>
      <c r="J47" s="202">
        <v>148</v>
      </c>
      <c r="K47" s="202">
        <v>154</v>
      </c>
      <c r="L47" s="202">
        <v>151</v>
      </c>
      <c r="M47" s="202"/>
      <c r="N47" s="199" t="s">
        <v>198</v>
      </c>
      <c r="O47" s="203"/>
      <c r="P47" s="194" t="s">
        <v>106</v>
      </c>
      <c r="Q47" s="202"/>
      <c r="R47" s="202">
        <v>1567523.8638694254</v>
      </c>
      <c r="S47" s="202">
        <v>1631072.1286208886</v>
      </c>
      <c r="T47" s="202">
        <v>1599297.9962451567</v>
      </c>
      <c r="U47" s="198">
        <v>13932859.161223186</v>
      </c>
      <c r="X47" s="433"/>
    </row>
    <row r="48" spans="1:24" s="192" customFormat="1" x14ac:dyDescent="0.2">
      <c r="A48" s="194" t="s">
        <v>106</v>
      </c>
      <c r="B48" s="195" t="s">
        <v>199</v>
      </c>
      <c r="C48" s="201"/>
      <c r="D48" s="197" t="s">
        <v>191</v>
      </c>
      <c r="E48" s="201"/>
      <c r="F48" s="198">
        <v>12685.613355091893</v>
      </c>
      <c r="G48" s="198">
        <v>12685.613355091893</v>
      </c>
      <c r="H48" s="198">
        <v>12685.613355091893</v>
      </c>
      <c r="I48" s="202"/>
      <c r="J48" s="202">
        <v>247</v>
      </c>
      <c r="K48" s="202">
        <v>247</v>
      </c>
      <c r="L48" s="202">
        <v>244</v>
      </c>
      <c r="M48" s="202"/>
      <c r="N48" s="199" t="s">
        <v>200</v>
      </c>
      <c r="O48" s="203"/>
      <c r="P48" s="194" t="s">
        <v>106</v>
      </c>
      <c r="Q48" s="202"/>
      <c r="R48" s="202">
        <v>3133346.4987076977</v>
      </c>
      <c r="S48" s="202">
        <v>3133346.4987076977</v>
      </c>
      <c r="T48" s="202">
        <v>3095289.6586424219</v>
      </c>
      <c r="U48" s="198">
        <v>26791815.660441618</v>
      </c>
      <c r="X48" s="433"/>
    </row>
    <row r="49" spans="1:24" s="192" customFormat="1" x14ac:dyDescent="0.2">
      <c r="A49" s="194" t="s">
        <v>106</v>
      </c>
      <c r="B49" s="195" t="s">
        <v>201</v>
      </c>
      <c r="C49" s="201"/>
      <c r="D49" s="197" t="s">
        <v>191</v>
      </c>
      <c r="E49" s="201"/>
      <c r="F49" s="198">
        <v>16879.937484031565</v>
      </c>
      <c r="G49" s="198">
        <v>16879.937484031565</v>
      </c>
      <c r="H49" s="198">
        <v>16879.937484031565</v>
      </c>
      <c r="I49" s="202"/>
      <c r="J49" s="202">
        <v>175</v>
      </c>
      <c r="K49" s="202">
        <v>175</v>
      </c>
      <c r="L49" s="202">
        <v>174</v>
      </c>
      <c r="M49" s="202"/>
      <c r="N49" s="199" t="s">
        <v>202</v>
      </c>
      <c r="O49" s="203"/>
      <c r="P49" s="194" t="s">
        <v>106</v>
      </c>
      <c r="Q49" s="202"/>
      <c r="R49" s="202">
        <v>2953989.0597055238</v>
      </c>
      <c r="S49" s="202">
        <v>2953989.0597055238</v>
      </c>
      <c r="T49" s="202">
        <v>2937109.1222214922</v>
      </c>
      <c r="U49" s="198">
        <v>24617125.9717924</v>
      </c>
      <c r="X49" s="433"/>
    </row>
    <row r="50" spans="1:24" s="192" customFormat="1" x14ac:dyDescent="0.2">
      <c r="A50" s="194" t="s">
        <v>106</v>
      </c>
      <c r="B50" s="195" t="s">
        <v>203</v>
      </c>
      <c r="C50" s="201"/>
      <c r="D50" s="197" t="s">
        <v>191</v>
      </c>
      <c r="E50" s="201"/>
      <c r="F50" s="198">
        <v>21103.073112837305</v>
      </c>
      <c r="G50" s="198">
        <v>21103.073112837305</v>
      </c>
      <c r="H50" s="198">
        <v>21103.073112837305</v>
      </c>
      <c r="I50" s="202"/>
      <c r="J50" s="202">
        <v>213</v>
      </c>
      <c r="K50" s="202">
        <v>214</v>
      </c>
      <c r="L50" s="202">
        <v>214</v>
      </c>
      <c r="M50" s="202"/>
      <c r="N50" s="199" t="s">
        <v>204</v>
      </c>
      <c r="O50" s="203"/>
      <c r="P50" s="194" t="s">
        <v>106</v>
      </c>
      <c r="Q50" s="202"/>
      <c r="R50" s="202">
        <v>4494954.5730343461</v>
      </c>
      <c r="S50" s="202">
        <v>4516057.6461471831</v>
      </c>
      <c r="T50" s="202">
        <v>4516057.6461471831</v>
      </c>
      <c r="U50" s="198">
        <v>39625209.236788332</v>
      </c>
      <c r="X50" s="433"/>
    </row>
    <row r="51" spans="1:24" s="192" customFormat="1" x14ac:dyDescent="0.2">
      <c r="A51" s="194" t="s">
        <v>106</v>
      </c>
      <c r="B51" s="195" t="s">
        <v>205</v>
      </c>
      <c r="C51" s="201"/>
      <c r="D51" s="197" t="s">
        <v>191</v>
      </c>
      <c r="E51" s="201"/>
      <c r="F51" s="198">
        <v>7483.3369105253023</v>
      </c>
      <c r="G51" s="198">
        <v>7483.3369105253005</v>
      </c>
      <c r="H51" s="198">
        <v>7483.3369105253014</v>
      </c>
      <c r="I51" s="202"/>
      <c r="J51" s="202">
        <v>84</v>
      </c>
      <c r="K51" s="202">
        <v>86</v>
      </c>
      <c r="L51" s="202">
        <v>88</v>
      </c>
      <c r="M51" s="202"/>
      <c r="N51" s="199" t="s">
        <v>206</v>
      </c>
      <c r="O51" s="203"/>
      <c r="P51" s="194" t="s">
        <v>106</v>
      </c>
      <c r="Q51" s="202"/>
      <c r="R51" s="202">
        <v>628600.30048412539</v>
      </c>
      <c r="S51" s="202">
        <v>643566.97430517583</v>
      </c>
      <c r="T51" s="202">
        <v>658533.6481262265</v>
      </c>
      <c r="U51" s="198">
        <v>6067469.8837966854</v>
      </c>
      <c r="X51" s="433"/>
    </row>
    <row r="52" spans="1:24" s="192" customFormat="1" x14ac:dyDescent="0.2">
      <c r="A52" s="194" t="s">
        <v>106</v>
      </c>
      <c r="B52" s="195" t="s">
        <v>207</v>
      </c>
      <c r="C52" s="201"/>
      <c r="D52" s="197" t="s">
        <v>208</v>
      </c>
      <c r="E52" s="201"/>
      <c r="F52" s="198">
        <v>5288.7109441647872</v>
      </c>
      <c r="G52" s="198">
        <v>5288.7109441647872</v>
      </c>
      <c r="H52" s="198">
        <v>5288.7109441647872</v>
      </c>
      <c r="I52" s="202"/>
      <c r="J52" s="202">
        <v>4</v>
      </c>
      <c r="K52" s="202">
        <v>4</v>
      </c>
      <c r="L52" s="202">
        <v>4</v>
      </c>
      <c r="M52" s="202"/>
      <c r="N52" s="199" t="s">
        <v>209</v>
      </c>
      <c r="O52" s="203"/>
      <c r="P52" s="194" t="s">
        <v>106</v>
      </c>
      <c r="Q52" s="202"/>
      <c r="R52" s="202">
        <v>21154.843776659149</v>
      </c>
      <c r="S52" s="202">
        <v>21154.843776659149</v>
      </c>
      <c r="T52" s="202">
        <v>21154.843776659149</v>
      </c>
      <c r="U52" s="198">
        <v>152275.70514928555</v>
      </c>
      <c r="X52" s="433"/>
    </row>
    <row r="53" spans="1:24" s="192" customFormat="1" x14ac:dyDescent="0.2">
      <c r="A53" s="194" t="s">
        <v>106</v>
      </c>
      <c r="B53" s="195" t="s">
        <v>210</v>
      </c>
      <c r="C53" s="201"/>
      <c r="D53" s="197" t="s">
        <v>208</v>
      </c>
      <c r="E53" s="201"/>
      <c r="F53" s="198">
        <v>5576.8259428254496</v>
      </c>
      <c r="G53" s="198">
        <v>5576.8259428254496</v>
      </c>
      <c r="H53" s="198">
        <v>5576.8259428254496</v>
      </c>
      <c r="I53" s="202"/>
      <c r="J53" s="202">
        <v>84</v>
      </c>
      <c r="K53" s="202">
        <v>84</v>
      </c>
      <c r="L53" s="202">
        <v>84</v>
      </c>
      <c r="M53" s="202"/>
      <c r="N53" s="199" t="s">
        <v>211</v>
      </c>
      <c r="O53" s="203"/>
      <c r="P53" s="194" t="s">
        <v>106</v>
      </c>
      <c r="Q53" s="202"/>
      <c r="R53" s="202">
        <v>468453.37919733778</v>
      </c>
      <c r="S53" s="202">
        <v>468453.37919733778</v>
      </c>
      <c r="T53" s="202">
        <v>468453.37919733778</v>
      </c>
      <c r="U53" s="198">
        <v>3803346.4248857806</v>
      </c>
      <c r="X53" s="433"/>
    </row>
    <row r="54" spans="1:24" s="192" customFormat="1" x14ac:dyDescent="0.2">
      <c r="A54" s="194" t="s">
        <v>106</v>
      </c>
      <c r="B54" s="195" t="s">
        <v>212</v>
      </c>
      <c r="C54" s="201"/>
      <c r="D54" s="197" t="s">
        <v>208</v>
      </c>
      <c r="E54" s="201"/>
      <c r="F54" s="198">
        <v>5884.2986679586265</v>
      </c>
      <c r="G54" s="198">
        <v>5884.2986679586265</v>
      </c>
      <c r="H54" s="198">
        <v>5884.2986679586256</v>
      </c>
      <c r="I54" s="202"/>
      <c r="J54" s="202">
        <v>397</v>
      </c>
      <c r="K54" s="202">
        <v>397</v>
      </c>
      <c r="L54" s="202">
        <v>399</v>
      </c>
      <c r="M54" s="202"/>
      <c r="N54" s="199" t="s">
        <v>213</v>
      </c>
      <c r="O54" s="203"/>
      <c r="P54" s="194" t="s">
        <v>106</v>
      </c>
      <c r="Q54" s="202"/>
      <c r="R54" s="202">
        <v>2336066.5711795748</v>
      </c>
      <c r="S54" s="202">
        <v>2336066.5711795748</v>
      </c>
      <c r="T54" s="202">
        <v>2347835.1685154918</v>
      </c>
      <c r="U54" s="198">
        <v>18860917.218842246</v>
      </c>
      <c r="X54" s="433"/>
    </row>
    <row r="55" spans="1:24" s="192" customFormat="1" x14ac:dyDescent="0.2">
      <c r="A55" s="194" t="s">
        <v>106</v>
      </c>
      <c r="B55" s="195" t="s">
        <v>214</v>
      </c>
      <c r="C55" s="201"/>
      <c r="D55" s="197" t="s">
        <v>208</v>
      </c>
      <c r="E55" s="201"/>
      <c r="F55" s="198">
        <v>6191.7713930918017</v>
      </c>
      <c r="G55" s="198">
        <v>6191.7713930918017</v>
      </c>
      <c r="H55" s="198">
        <v>6191.7713930918007</v>
      </c>
      <c r="I55" s="202"/>
      <c r="J55" s="202">
        <v>1202</v>
      </c>
      <c r="K55" s="202">
        <v>1207</v>
      </c>
      <c r="L55" s="202">
        <v>1205</v>
      </c>
      <c r="M55" s="202"/>
      <c r="N55" s="199" t="s">
        <v>215</v>
      </c>
      <c r="O55" s="203"/>
      <c r="P55" s="194" t="s">
        <v>106</v>
      </c>
      <c r="Q55" s="202"/>
      <c r="R55" s="202">
        <v>7442509.2144963453</v>
      </c>
      <c r="S55" s="202">
        <v>7473468.0714618042</v>
      </c>
      <c r="T55" s="202">
        <v>7461084.5286756204</v>
      </c>
      <c r="U55" s="198">
        <v>60975238.699327908</v>
      </c>
      <c r="X55" s="433"/>
    </row>
    <row r="56" spans="1:24" s="192" customFormat="1" x14ac:dyDescent="0.2">
      <c r="A56" s="194" t="s">
        <v>106</v>
      </c>
      <c r="B56" s="195" t="s">
        <v>216</v>
      </c>
      <c r="C56" s="201"/>
      <c r="D56" s="197" t="s">
        <v>208</v>
      </c>
      <c r="E56" s="201"/>
      <c r="F56" s="198">
        <v>5288.7109441647863</v>
      </c>
      <c r="G56" s="198">
        <v>5288.7109441647881</v>
      </c>
      <c r="H56" s="198">
        <v>5288.7109441647872</v>
      </c>
      <c r="I56" s="202"/>
      <c r="J56" s="202">
        <v>112</v>
      </c>
      <c r="K56" s="202">
        <v>111</v>
      </c>
      <c r="L56" s="202">
        <v>114</v>
      </c>
      <c r="M56" s="202"/>
      <c r="N56" s="199" t="s">
        <v>217</v>
      </c>
      <c r="O56" s="203"/>
      <c r="P56" s="194" t="s">
        <v>106</v>
      </c>
      <c r="Q56" s="202"/>
      <c r="R56" s="202">
        <v>592335.62574645609</v>
      </c>
      <c r="S56" s="202">
        <v>587046.91480229143</v>
      </c>
      <c r="T56" s="202">
        <v>602913.04763478576</v>
      </c>
      <c r="U56" s="198">
        <v>5454534.8844794435</v>
      </c>
      <c r="X56" s="433"/>
    </row>
    <row r="57" spans="1:24" s="192" customFormat="1" x14ac:dyDescent="0.2">
      <c r="A57" s="194" t="s">
        <v>106</v>
      </c>
      <c r="B57" s="195" t="s">
        <v>218</v>
      </c>
      <c r="C57" s="201"/>
      <c r="D57" s="197" t="s">
        <v>208</v>
      </c>
      <c r="E57" s="201"/>
      <c r="F57" s="198">
        <v>5576.8259428254496</v>
      </c>
      <c r="G57" s="198">
        <v>5576.8259428254496</v>
      </c>
      <c r="H57" s="198">
        <v>5576.8259428254496</v>
      </c>
      <c r="I57" s="202"/>
      <c r="J57" s="202">
        <v>927</v>
      </c>
      <c r="K57" s="202">
        <v>928</v>
      </c>
      <c r="L57" s="202">
        <v>926</v>
      </c>
      <c r="M57" s="202"/>
      <c r="N57" s="199" t="s">
        <v>219</v>
      </c>
      <c r="O57" s="203"/>
      <c r="P57" s="194" t="s">
        <v>106</v>
      </c>
      <c r="Q57" s="202"/>
      <c r="R57" s="202">
        <v>5169717.6489991918</v>
      </c>
      <c r="S57" s="202">
        <v>5175294.4749420173</v>
      </c>
      <c r="T57" s="202">
        <v>5164140.8230563663</v>
      </c>
      <c r="U57" s="198">
        <v>48416548.093305886</v>
      </c>
      <c r="X57" s="433"/>
    </row>
    <row r="58" spans="1:24" s="192" customFormat="1" x14ac:dyDescent="0.2">
      <c r="A58" s="194" t="s">
        <v>106</v>
      </c>
      <c r="B58" s="195" t="s">
        <v>220</v>
      </c>
      <c r="C58" s="201"/>
      <c r="D58" s="197" t="s">
        <v>208</v>
      </c>
      <c r="E58" s="201"/>
      <c r="F58" s="198">
        <v>5884.2986679586265</v>
      </c>
      <c r="G58" s="198">
        <v>5884.2986679586265</v>
      </c>
      <c r="H58" s="198">
        <v>5884.2986679586256</v>
      </c>
      <c r="I58" s="202"/>
      <c r="J58" s="202">
        <v>165</v>
      </c>
      <c r="K58" s="202">
        <v>165</v>
      </c>
      <c r="L58" s="202">
        <v>164</v>
      </c>
      <c r="M58" s="202"/>
      <c r="N58" s="199" t="s">
        <v>221</v>
      </c>
      <c r="O58" s="203"/>
      <c r="P58" s="194" t="s">
        <v>106</v>
      </c>
      <c r="Q58" s="202"/>
      <c r="R58" s="202">
        <v>970909.28021317336</v>
      </c>
      <c r="S58" s="202">
        <v>970909.28021317336</v>
      </c>
      <c r="T58" s="202">
        <v>965024.98154521454</v>
      </c>
      <c r="U58" s="198">
        <v>8887692.2833729349</v>
      </c>
      <c r="X58" s="433"/>
    </row>
    <row r="59" spans="1:24" s="192" customFormat="1" x14ac:dyDescent="0.2">
      <c r="A59" s="194" t="s">
        <v>106</v>
      </c>
      <c r="B59" s="195" t="s">
        <v>222</v>
      </c>
      <c r="C59" s="201"/>
      <c r="D59" s="197" t="s">
        <v>208</v>
      </c>
      <c r="E59" s="201"/>
      <c r="F59" s="198">
        <v>6191.7713930918026</v>
      </c>
      <c r="G59" s="198">
        <v>6191.7713930918007</v>
      </c>
      <c r="H59" s="198">
        <v>6191.7713930918007</v>
      </c>
      <c r="I59" s="202"/>
      <c r="J59" s="202">
        <v>424</v>
      </c>
      <c r="K59" s="202">
        <v>423</v>
      </c>
      <c r="L59" s="202">
        <v>423</v>
      </c>
      <c r="M59" s="202"/>
      <c r="N59" s="199" t="s">
        <v>223</v>
      </c>
      <c r="O59" s="203"/>
      <c r="P59" s="194" t="s">
        <v>106</v>
      </c>
      <c r="Q59" s="202"/>
      <c r="R59" s="202">
        <v>2625311.0706709241</v>
      </c>
      <c r="S59" s="202">
        <v>2619119.2992778318</v>
      </c>
      <c r="T59" s="202">
        <v>2619119.2992778318</v>
      </c>
      <c r="U59" s="198">
        <v>24516827.591552824</v>
      </c>
      <c r="X59" s="433"/>
    </row>
    <row r="60" spans="1:24" s="192" customFormat="1" x14ac:dyDescent="0.2">
      <c r="A60" s="194" t="s">
        <v>106</v>
      </c>
      <c r="B60" s="195" t="s">
        <v>224</v>
      </c>
      <c r="C60" s="201"/>
      <c r="D60" s="197" t="s">
        <v>208</v>
      </c>
      <c r="E60" s="201"/>
      <c r="F60" s="198">
        <v>8150.5032042988987</v>
      </c>
      <c r="G60" s="198">
        <v>8150.5032042988987</v>
      </c>
      <c r="H60" s="198">
        <v>8150.5032042988987</v>
      </c>
      <c r="I60" s="202"/>
      <c r="J60" s="202">
        <v>1</v>
      </c>
      <c r="K60" s="202">
        <v>1</v>
      </c>
      <c r="L60" s="202">
        <v>1</v>
      </c>
      <c r="M60" s="202"/>
      <c r="N60" s="199" t="s">
        <v>225</v>
      </c>
      <c r="O60" s="203"/>
      <c r="P60" s="194" t="s">
        <v>106</v>
      </c>
      <c r="Q60" s="202"/>
      <c r="R60" s="202">
        <v>8150.5032042988987</v>
      </c>
      <c r="S60" s="202">
        <v>8150.5032042988987</v>
      </c>
      <c r="T60" s="202">
        <v>8150.5032042988987</v>
      </c>
      <c r="U60" s="198">
        <v>75807.608760875606</v>
      </c>
      <c r="X60" s="433"/>
    </row>
    <row r="61" spans="1:24" s="192" customFormat="1" x14ac:dyDescent="0.2">
      <c r="A61" s="194" t="s">
        <v>106</v>
      </c>
      <c r="B61" s="195" t="s">
        <v>226</v>
      </c>
      <c r="C61" s="201"/>
      <c r="D61" s="197" t="s">
        <v>208</v>
      </c>
      <c r="E61" s="201"/>
      <c r="F61" s="198">
        <v>12685.613355091893</v>
      </c>
      <c r="G61" s="198">
        <v>12685.613355091893</v>
      </c>
      <c r="H61" s="198">
        <v>12685.613355091893</v>
      </c>
      <c r="I61" s="202"/>
      <c r="J61" s="202">
        <v>7</v>
      </c>
      <c r="K61" s="202">
        <v>7</v>
      </c>
      <c r="L61" s="202">
        <v>7</v>
      </c>
      <c r="M61" s="202"/>
      <c r="N61" s="199" t="s">
        <v>227</v>
      </c>
      <c r="O61" s="203"/>
      <c r="P61" s="194" t="s">
        <v>106</v>
      </c>
      <c r="Q61" s="202"/>
      <c r="R61" s="202">
        <v>88799.293485643255</v>
      </c>
      <c r="S61" s="202">
        <v>88799.293485643255</v>
      </c>
      <c r="T61" s="202">
        <v>88799.293485643255</v>
      </c>
      <c r="U61" s="198">
        <v>692567.03380197706</v>
      </c>
      <c r="X61" s="433"/>
    </row>
    <row r="62" spans="1:24" s="192" customFormat="1" x14ac:dyDescent="0.2">
      <c r="A62" s="194" t="s">
        <v>106</v>
      </c>
      <c r="B62" s="195" t="s">
        <v>228</v>
      </c>
      <c r="C62" s="201"/>
      <c r="D62" s="197" t="s">
        <v>208</v>
      </c>
      <c r="E62" s="201"/>
      <c r="F62" s="198">
        <v>8150.5032042988996</v>
      </c>
      <c r="G62" s="198">
        <v>8150.5032042988996</v>
      </c>
      <c r="H62" s="198">
        <v>8150.5032042988996</v>
      </c>
      <c r="I62" s="202"/>
      <c r="J62" s="202">
        <v>3</v>
      </c>
      <c r="K62" s="202">
        <v>3</v>
      </c>
      <c r="L62" s="202">
        <v>3</v>
      </c>
      <c r="M62" s="202"/>
      <c r="N62" s="199" t="s">
        <v>229</v>
      </c>
      <c r="O62" s="203"/>
      <c r="P62" s="194" t="s">
        <v>106</v>
      </c>
      <c r="Q62" s="202"/>
      <c r="R62" s="202">
        <v>24451.509612896698</v>
      </c>
      <c r="S62" s="202">
        <v>24451.509612896698</v>
      </c>
      <c r="T62" s="202">
        <v>24451.509612896698</v>
      </c>
      <c r="U62" s="198">
        <v>214583.80149563216</v>
      </c>
      <c r="X62" s="433"/>
    </row>
    <row r="63" spans="1:24" s="192" customFormat="1" x14ac:dyDescent="0.2">
      <c r="A63" s="194" t="s">
        <v>106</v>
      </c>
      <c r="B63" s="195" t="s">
        <v>230</v>
      </c>
      <c r="C63" s="201"/>
      <c r="D63" s="197" t="s">
        <v>208</v>
      </c>
      <c r="E63" s="201"/>
      <c r="F63" s="198">
        <v>8826.1478821476649</v>
      </c>
      <c r="G63" s="198">
        <v>8826.1478821476649</v>
      </c>
      <c r="H63" s="198">
        <v>0</v>
      </c>
      <c r="I63" s="202"/>
      <c r="J63" s="202">
        <v>2</v>
      </c>
      <c r="K63" s="202">
        <v>2</v>
      </c>
      <c r="L63" s="202">
        <v>1</v>
      </c>
      <c r="M63" s="202"/>
      <c r="N63" s="199" t="s">
        <v>231</v>
      </c>
      <c r="O63" s="203"/>
      <c r="P63" s="194" t="s">
        <v>106</v>
      </c>
      <c r="Q63" s="202"/>
      <c r="R63" s="202">
        <v>17652.29576429533</v>
      </c>
      <c r="S63" s="202">
        <v>17652.29576429533</v>
      </c>
      <c r="T63" s="202">
        <v>8826.1478821476649</v>
      </c>
      <c r="U63" s="198">
        <v>99742.893579345546</v>
      </c>
      <c r="X63" s="433"/>
    </row>
    <row r="64" spans="1:24" s="192" customFormat="1" x14ac:dyDescent="0.2">
      <c r="A64" s="194" t="s">
        <v>106</v>
      </c>
      <c r="B64" s="195" t="s">
        <v>232</v>
      </c>
      <c r="C64" s="201"/>
      <c r="D64" s="197" t="s">
        <v>208</v>
      </c>
      <c r="E64" s="201"/>
      <c r="F64" s="198">
        <v>16879.937484031565</v>
      </c>
      <c r="G64" s="198">
        <v>16879.937484031565</v>
      </c>
      <c r="H64" s="198">
        <v>16879.937484031565</v>
      </c>
      <c r="I64" s="202"/>
      <c r="J64" s="202">
        <v>9</v>
      </c>
      <c r="K64" s="202">
        <v>9</v>
      </c>
      <c r="L64" s="202">
        <v>9</v>
      </c>
      <c r="M64" s="202"/>
      <c r="N64" s="199" t="s">
        <v>233</v>
      </c>
      <c r="O64" s="203"/>
      <c r="P64" s="194" t="s">
        <v>106</v>
      </c>
      <c r="Q64" s="202"/>
      <c r="R64" s="202">
        <v>151919.43735628409</v>
      </c>
      <c r="S64" s="202">
        <v>151919.43735628409</v>
      </c>
      <c r="T64" s="202">
        <v>151919.43735628409</v>
      </c>
      <c r="U64" s="198">
        <v>1320777.5728685476</v>
      </c>
      <c r="X64" s="433"/>
    </row>
    <row r="65" spans="1:24" s="192" customFormat="1" x14ac:dyDescent="0.2">
      <c r="A65" s="194" t="s">
        <v>106</v>
      </c>
      <c r="B65" s="195" t="s">
        <v>234</v>
      </c>
      <c r="C65" s="201"/>
      <c r="D65" s="197" t="s">
        <v>208</v>
      </c>
      <c r="E65" s="201"/>
      <c r="F65" s="198">
        <v>7942.6702495358686</v>
      </c>
      <c r="G65" s="198">
        <v>7942.6702495358686</v>
      </c>
      <c r="H65" s="198">
        <v>7942.6702495358686</v>
      </c>
      <c r="I65" s="202"/>
      <c r="J65" s="202">
        <v>2</v>
      </c>
      <c r="K65" s="202">
        <v>2</v>
      </c>
      <c r="L65" s="202">
        <v>2</v>
      </c>
      <c r="M65" s="202"/>
      <c r="N65" s="199" t="s">
        <v>235</v>
      </c>
      <c r="O65" s="203"/>
      <c r="P65" s="194" t="s">
        <v>106</v>
      </c>
      <c r="Q65" s="202"/>
      <c r="R65" s="202">
        <v>15885.340499071737</v>
      </c>
      <c r="S65" s="202">
        <v>15885.340499071737</v>
      </c>
      <c r="T65" s="202">
        <v>15885.340499071737</v>
      </c>
      <c r="U65" s="198">
        <v>147748.06556577326</v>
      </c>
      <c r="X65" s="433"/>
    </row>
    <row r="66" spans="1:24" s="192" customFormat="1" x14ac:dyDescent="0.2">
      <c r="A66" s="194" t="s">
        <v>106</v>
      </c>
      <c r="B66" s="195" t="s">
        <v>236</v>
      </c>
      <c r="C66" s="201"/>
      <c r="D66" s="197" t="s">
        <v>208</v>
      </c>
      <c r="E66" s="201"/>
      <c r="F66" s="198">
        <v>6500.1444775957907</v>
      </c>
      <c r="G66" s="198">
        <v>6500.1444775957916</v>
      </c>
      <c r="H66" s="198">
        <v>6500.1444775957916</v>
      </c>
      <c r="I66" s="202"/>
      <c r="J66" s="202">
        <v>107</v>
      </c>
      <c r="K66" s="202">
        <v>105</v>
      </c>
      <c r="L66" s="202">
        <v>105</v>
      </c>
      <c r="M66" s="202"/>
      <c r="N66" s="199" t="s">
        <v>237</v>
      </c>
      <c r="O66" s="203"/>
      <c r="P66" s="194" t="s">
        <v>106</v>
      </c>
      <c r="Q66" s="202"/>
      <c r="R66" s="202">
        <v>695515.45910274959</v>
      </c>
      <c r="S66" s="202">
        <v>682515.17014755809</v>
      </c>
      <c r="T66" s="202">
        <v>682515.17014755809</v>
      </c>
      <c r="U66" s="198">
        <v>5903480.2565894062</v>
      </c>
      <c r="X66" s="433"/>
    </row>
    <row r="67" spans="1:24" s="192" customFormat="1" x14ac:dyDescent="0.2">
      <c r="A67" s="194" t="s">
        <v>106</v>
      </c>
      <c r="B67" s="195" t="s">
        <v>238</v>
      </c>
      <c r="C67" s="201"/>
      <c r="D67" s="197" t="s">
        <v>208</v>
      </c>
      <c r="E67" s="201"/>
      <c r="F67" s="198">
        <v>6924.2137412494531</v>
      </c>
      <c r="G67" s="198">
        <v>6924.2137412494531</v>
      </c>
      <c r="H67" s="198">
        <v>6924.2137412494531</v>
      </c>
      <c r="I67" s="202"/>
      <c r="J67" s="202">
        <v>179</v>
      </c>
      <c r="K67" s="202">
        <v>180</v>
      </c>
      <c r="L67" s="202">
        <v>178</v>
      </c>
      <c r="M67" s="202"/>
      <c r="N67" s="199" t="s">
        <v>239</v>
      </c>
      <c r="O67" s="203"/>
      <c r="P67" s="194" t="s">
        <v>106</v>
      </c>
      <c r="Q67" s="202"/>
      <c r="R67" s="202">
        <v>1239434.2596836521</v>
      </c>
      <c r="S67" s="202">
        <v>1246358.4734249015</v>
      </c>
      <c r="T67" s="202">
        <v>1232510.0459424027</v>
      </c>
      <c r="U67" s="198">
        <v>10338605.943619583</v>
      </c>
      <c r="X67" s="433"/>
    </row>
    <row r="68" spans="1:24" s="192" customFormat="1" x14ac:dyDescent="0.2">
      <c r="A68" s="194" t="s">
        <v>106</v>
      </c>
      <c r="B68" s="195" t="s">
        <v>240</v>
      </c>
      <c r="C68" s="201"/>
      <c r="D68" s="197" t="s">
        <v>208</v>
      </c>
      <c r="E68" s="201"/>
      <c r="F68" s="198">
        <v>7476.5842152441928</v>
      </c>
      <c r="G68" s="198">
        <v>7476.5842152441937</v>
      </c>
      <c r="H68" s="198">
        <v>7476.5842152441919</v>
      </c>
      <c r="I68" s="202"/>
      <c r="J68" s="202">
        <v>283</v>
      </c>
      <c r="K68" s="202">
        <v>282</v>
      </c>
      <c r="L68" s="202">
        <v>281</v>
      </c>
      <c r="M68" s="202"/>
      <c r="N68" s="199" t="s">
        <v>241</v>
      </c>
      <c r="O68" s="203"/>
      <c r="P68" s="194" t="s">
        <v>106</v>
      </c>
      <c r="Q68" s="202"/>
      <c r="R68" s="202">
        <v>2115873.3329141065</v>
      </c>
      <c r="S68" s="202">
        <v>2108396.7486988627</v>
      </c>
      <c r="T68" s="202">
        <v>2100920.164483618</v>
      </c>
      <c r="U68" s="198">
        <v>17716825.744909648</v>
      </c>
      <c r="X68" s="433"/>
    </row>
    <row r="69" spans="1:24" s="192" customFormat="1" x14ac:dyDescent="0.2">
      <c r="A69" s="194" t="s">
        <v>106</v>
      </c>
      <c r="B69" s="195" t="s">
        <v>242</v>
      </c>
      <c r="C69" s="201"/>
      <c r="D69" s="197" t="s">
        <v>208</v>
      </c>
      <c r="E69" s="201"/>
      <c r="F69" s="198">
        <v>8076.2235562066962</v>
      </c>
      <c r="G69" s="198">
        <v>8076.2235562066971</v>
      </c>
      <c r="H69" s="198">
        <v>8076.2235562066962</v>
      </c>
      <c r="I69" s="202"/>
      <c r="J69" s="202">
        <v>304</v>
      </c>
      <c r="K69" s="202">
        <v>302</v>
      </c>
      <c r="L69" s="202">
        <v>301</v>
      </c>
      <c r="M69" s="202"/>
      <c r="N69" s="199" t="s">
        <v>243</v>
      </c>
      <c r="O69" s="203"/>
      <c r="P69" s="194" t="s">
        <v>106</v>
      </c>
      <c r="Q69" s="202"/>
      <c r="R69" s="202">
        <v>2455171.9610868357</v>
      </c>
      <c r="S69" s="202">
        <v>2439019.5139744226</v>
      </c>
      <c r="T69" s="202">
        <v>2430943.2904182156</v>
      </c>
      <c r="U69" s="198">
        <v>20213148.311300296</v>
      </c>
      <c r="X69" s="433"/>
    </row>
    <row r="70" spans="1:24" s="192" customFormat="1" x14ac:dyDescent="0.2">
      <c r="A70" s="194" t="s">
        <v>106</v>
      </c>
      <c r="B70" s="195" t="s">
        <v>244</v>
      </c>
      <c r="C70" s="201"/>
      <c r="D70" s="197" t="s">
        <v>208</v>
      </c>
      <c r="E70" s="201"/>
      <c r="F70" s="198">
        <v>8649.7524754155784</v>
      </c>
      <c r="G70" s="198">
        <v>8649.7524754155784</v>
      </c>
      <c r="H70" s="198">
        <v>8649.7524754155784</v>
      </c>
      <c r="I70" s="202"/>
      <c r="J70" s="202">
        <v>367</v>
      </c>
      <c r="K70" s="202">
        <v>368</v>
      </c>
      <c r="L70" s="202">
        <v>367</v>
      </c>
      <c r="M70" s="202"/>
      <c r="N70" s="199" t="s">
        <v>245</v>
      </c>
      <c r="O70" s="203"/>
      <c r="P70" s="194" t="s">
        <v>106</v>
      </c>
      <c r="Q70" s="202"/>
      <c r="R70" s="202">
        <v>3174459.1584775173</v>
      </c>
      <c r="S70" s="202">
        <v>3183108.9109529331</v>
      </c>
      <c r="T70" s="202">
        <v>3174459.1584775173</v>
      </c>
      <c r="U70" s="198">
        <v>27365033.232842363</v>
      </c>
      <c r="X70" s="433"/>
    </row>
    <row r="71" spans="1:24" s="192" customFormat="1" x14ac:dyDescent="0.2">
      <c r="A71" s="194" t="s">
        <v>106</v>
      </c>
      <c r="B71" s="195" t="s">
        <v>246</v>
      </c>
      <c r="C71" s="201"/>
      <c r="D71" s="197" t="s">
        <v>208</v>
      </c>
      <c r="E71" s="201"/>
      <c r="F71" s="198">
        <v>4875.1083581968433</v>
      </c>
      <c r="G71" s="198">
        <v>4875.1083581968433</v>
      </c>
      <c r="H71" s="198">
        <v>4875.1083581968433</v>
      </c>
      <c r="I71" s="202"/>
      <c r="J71" s="202">
        <v>3</v>
      </c>
      <c r="K71" s="202">
        <v>3</v>
      </c>
      <c r="L71" s="202">
        <v>3</v>
      </c>
      <c r="M71" s="202"/>
      <c r="N71" s="199" t="s">
        <v>247</v>
      </c>
      <c r="O71" s="203"/>
      <c r="P71" s="194" t="s">
        <v>106</v>
      </c>
      <c r="Q71" s="202"/>
      <c r="R71" s="202">
        <v>14625.32507459053</v>
      </c>
      <c r="S71" s="202">
        <v>14625.32507459053</v>
      </c>
      <c r="T71" s="202">
        <v>14625.32507459053</v>
      </c>
      <c r="U71" s="198">
        <v>130959.73244892845</v>
      </c>
      <c r="X71" s="433"/>
    </row>
    <row r="72" spans="1:24" s="192" customFormat="1" x14ac:dyDescent="0.2">
      <c r="A72" s="194" t="s">
        <v>106</v>
      </c>
      <c r="B72" s="195" t="s">
        <v>248</v>
      </c>
      <c r="C72" s="201"/>
      <c r="D72" s="197" t="s">
        <v>208</v>
      </c>
      <c r="E72" s="201"/>
      <c r="F72" s="198">
        <v>6924.2137412494521</v>
      </c>
      <c r="G72" s="198">
        <v>6924.2137412494521</v>
      </c>
      <c r="H72" s="198">
        <v>6924.2137412494521</v>
      </c>
      <c r="I72" s="202"/>
      <c r="J72" s="202">
        <v>44</v>
      </c>
      <c r="K72" s="202">
        <v>44</v>
      </c>
      <c r="L72" s="202">
        <v>44</v>
      </c>
      <c r="M72" s="202"/>
      <c r="N72" s="199" t="s">
        <v>249</v>
      </c>
      <c r="O72" s="203"/>
      <c r="P72" s="194" t="s">
        <v>106</v>
      </c>
      <c r="Q72" s="202"/>
      <c r="R72" s="202">
        <v>304665.40461497591</v>
      </c>
      <c r="S72" s="202">
        <v>304665.40461497591</v>
      </c>
      <c r="T72" s="202">
        <v>304665.40461497591</v>
      </c>
      <c r="U72" s="198">
        <v>2607626.6403064197</v>
      </c>
      <c r="X72" s="433"/>
    </row>
    <row r="73" spans="1:24" s="192" customFormat="1" x14ac:dyDescent="0.2">
      <c r="A73" s="194" t="s">
        <v>106</v>
      </c>
      <c r="B73" s="195" t="s">
        <v>250</v>
      </c>
      <c r="C73" s="201"/>
      <c r="D73" s="197" t="s">
        <v>208</v>
      </c>
      <c r="E73" s="201"/>
      <c r="F73" s="198">
        <v>7476.5842152441928</v>
      </c>
      <c r="G73" s="198">
        <v>7476.5842152441928</v>
      </c>
      <c r="H73" s="198">
        <v>7476.5842152441928</v>
      </c>
      <c r="I73" s="202"/>
      <c r="J73" s="202">
        <v>49</v>
      </c>
      <c r="K73" s="202">
        <v>49</v>
      </c>
      <c r="L73" s="202">
        <v>49</v>
      </c>
      <c r="M73" s="202"/>
      <c r="N73" s="199" t="s">
        <v>251</v>
      </c>
      <c r="O73" s="203"/>
      <c r="P73" s="194" t="s">
        <v>106</v>
      </c>
      <c r="Q73" s="202"/>
      <c r="R73" s="202">
        <v>366352.62654696545</v>
      </c>
      <c r="S73" s="202">
        <v>366352.62654696545</v>
      </c>
      <c r="T73" s="202">
        <v>366352.62654696545</v>
      </c>
      <c r="U73" s="198">
        <v>3003912.3252374073</v>
      </c>
      <c r="X73" s="433"/>
    </row>
    <row r="74" spans="1:24" s="192" customFormat="1" x14ac:dyDescent="0.2">
      <c r="A74" s="194" t="s">
        <v>106</v>
      </c>
      <c r="B74" s="195" t="s">
        <v>252</v>
      </c>
      <c r="C74" s="201"/>
      <c r="D74" s="197" t="s">
        <v>208</v>
      </c>
      <c r="E74" s="201"/>
      <c r="F74" s="198">
        <v>8076.2235562066971</v>
      </c>
      <c r="G74" s="198">
        <v>8076.2235562066971</v>
      </c>
      <c r="H74" s="198">
        <v>8076.2235562066971</v>
      </c>
      <c r="I74" s="202"/>
      <c r="J74" s="202">
        <v>80</v>
      </c>
      <c r="K74" s="202">
        <v>80</v>
      </c>
      <c r="L74" s="202">
        <v>79</v>
      </c>
      <c r="M74" s="202"/>
      <c r="N74" s="199" t="s">
        <v>253</v>
      </c>
      <c r="O74" s="203"/>
      <c r="P74" s="194" t="s">
        <v>106</v>
      </c>
      <c r="Q74" s="202"/>
      <c r="R74" s="202">
        <v>646097.88449653576</v>
      </c>
      <c r="S74" s="202">
        <v>646097.88449653576</v>
      </c>
      <c r="T74" s="202">
        <v>638021.66094032908</v>
      </c>
      <c r="U74" s="198">
        <v>5495388.3114134874</v>
      </c>
      <c r="X74" s="433"/>
    </row>
    <row r="75" spans="1:24" s="192" customFormat="1" x14ac:dyDescent="0.2">
      <c r="A75" s="194" t="s">
        <v>106</v>
      </c>
      <c r="B75" s="195" t="s">
        <v>254</v>
      </c>
      <c r="C75" s="201"/>
      <c r="D75" s="197" t="s">
        <v>208</v>
      </c>
      <c r="E75" s="201"/>
      <c r="F75" s="198">
        <v>6500.1444775957916</v>
      </c>
      <c r="G75" s="198">
        <v>6500.1444775957916</v>
      </c>
      <c r="H75" s="198">
        <v>6500.1444775957916</v>
      </c>
      <c r="I75" s="202"/>
      <c r="J75" s="202">
        <v>53</v>
      </c>
      <c r="K75" s="202">
        <v>53</v>
      </c>
      <c r="L75" s="202">
        <v>53</v>
      </c>
      <c r="M75" s="202"/>
      <c r="N75" s="199" t="s">
        <v>255</v>
      </c>
      <c r="O75" s="203"/>
      <c r="P75" s="194" t="s">
        <v>106</v>
      </c>
      <c r="Q75" s="202"/>
      <c r="R75" s="202">
        <v>344507.65731257695</v>
      </c>
      <c r="S75" s="202">
        <v>344507.65731257695</v>
      </c>
      <c r="T75" s="202">
        <v>344507.65731257695</v>
      </c>
      <c r="U75" s="198">
        <v>3266705.0184745239</v>
      </c>
      <c r="X75" s="433"/>
    </row>
    <row r="76" spans="1:24" s="192" customFormat="1" x14ac:dyDescent="0.2">
      <c r="A76" s="194" t="s">
        <v>106</v>
      </c>
      <c r="B76" s="195" t="s">
        <v>256</v>
      </c>
      <c r="C76" s="201"/>
      <c r="D76" s="197" t="s">
        <v>208</v>
      </c>
      <c r="E76" s="201"/>
      <c r="F76" s="198">
        <v>6924.2137412494521</v>
      </c>
      <c r="G76" s="198">
        <v>6924.2137412494521</v>
      </c>
      <c r="H76" s="198">
        <v>6924.2137412494521</v>
      </c>
      <c r="I76" s="202"/>
      <c r="J76" s="202">
        <v>49</v>
      </c>
      <c r="K76" s="202">
        <v>49</v>
      </c>
      <c r="L76" s="202">
        <v>49</v>
      </c>
      <c r="M76" s="202"/>
      <c r="N76" s="199" t="s">
        <v>257</v>
      </c>
      <c r="O76" s="203"/>
      <c r="P76" s="194" t="s">
        <v>106</v>
      </c>
      <c r="Q76" s="202"/>
      <c r="R76" s="202">
        <v>339286.47332122317</v>
      </c>
      <c r="S76" s="202">
        <v>339286.47332122317</v>
      </c>
      <c r="T76" s="202">
        <v>339286.47332122317</v>
      </c>
      <c r="U76" s="198">
        <v>3132893.7841060474</v>
      </c>
      <c r="X76" s="433"/>
    </row>
    <row r="77" spans="1:24" s="192" customFormat="1" x14ac:dyDescent="0.2">
      <c r="A77" s="194" t="s">
        <v>106</v>
      </c>
      <c r="B77" s="195" t="s">
        <v>258</v>
      </c>
      <c r="C77" s="201"/>
      <c r="D77" s="197" t="s">
        <v>208</v>
      </c>
      <c r="E77" s="201"/>
      <c r="F77" s="198">
        <v>7476.5842152441928</v>
      </c>
      <c r="G77" s="198">
        <v>7476.5842152441928</v>
      </c>
      <c r="H77" s="198">
        <v>7476.5842152441928</v>
      </c>
      <c r="I77" s="202"/>
      <c r="J77" s="202">
        <v>108</v>
      </c>
      <c r="K77" s="202">
        <v>108</v>
      </c>
      <c r="L77" s="202">
        <v>108</v>
      </c>
      <c r="M77" s="202"/>
      <c r="N77" s="199" t="s">
        <v>259</v>
      </c>
      <c r="O77" s="203"/>
      <c r="P77" s="194" t="s">
        <v>106</v>
      </c>
      <c r="Q77" s="202"/>
      <c r="R77" s="202">
        <v>807471.09524637286</v>
      </c>
      <c r="S77" s="202">
        <v>807471.09524637286</v>
      </c>
      <c r="T77" s="202">
        <v>807471.09524637286</v>
      </c>
      <c r="U77" s="198">
        <v>7217447.1830770038</v>
      </c>
      <c r="X77" s="433"/>
    </row>
    <row r="78" spans="1:24" s="192" customFormat="1" x14ac:dyDescent="0.2">
      <c r="A78" s="194" t="s">
        <v>106</v>
      </c>
      <c r="B78" s="195" t="s">
        <v>260</v>
      </c>
      <c r="C78" s="201"/>
      <c r="D78" s="197" t="s">
        <v>208</v>
      </c>
      <c r="E78" s="201"/>
      <c r="F78" s="198">
        <v>7424.2133118418105</v>
      </c>
      <c r="G78" s="198">
        <v>7424.2133118418105</v>
      </c>
      <c r="H78" s="198">
        <v>7424.2133118418105</v>
      </c>
      <c r="I78" s="202"/>
      <c r="J78" s="202">
        <v>3</v>
      </c>
      <c r="K78" s="202">
        <v>3</v>
      </c>
      <c r="L78" s="202">
        <v>3</v>
      </c>
      <c r="M78" s="202"/>
      <c r="N78" s="199" t="s">
        <v>261</v>
      </c>
      <c r="O78" s="203"/>
      <c r="P78" s="194" t="s">
        <v>106</v>
      </c>
      <c r="Q78" s="202"/>
      <c r="R78" s="202">
        <v>22272.639935525433</v>
      </c>
      <c r="S78" s="202">
        <v>22272.639935525433</v>
      </c>
      <c r="T78" s="202">
        <v>22272.639935525433</v>
      </c>
      <c r="U78" s="198">
        <v>223079.90143349697</v>
      </c>
      <c r="X78" s="433"/>
    </row>
    <row r="79" spans="1:24" s="192" customFormat="1" x14ac:dyDescent="0.2">
      <c r="A79" s="194" t="s">
        <v>106</v>
      </c>
      <c r="B79" s="195" t="s">
        <v>262</v>
      </c>
      <c r="C79" s="201"/>
      <c r="D79" s="197" t="s">
        <v>208</v>
      </c>
      <c r="E79" s="201"/>
      <c r="F79" s="198">
        <v>9442.5189014178068</v>
      </c>
      <c r="G79" s="198">
        <v>9442.5189014178068</v>
      </c>
      <c r="H79" s="198">
        <v>9442.5189014178068</v>
      </c>
      <c r="I79" s="202"/>
      <c r="J79" s="202">
        <v>39</v>
      </c>
      <c r="K79" s="202">
        <v>39</v>
      </c>
      <c r="L79" s="202">
        <v>40</v>
      </c>
      <c r="M79" s="202"/>
      <c r="N79" s="199" t="s">
        <v>263</v>
      </c>
      <c r="O79" s="203"/>
      <c r="P79" s="194" t="s">
        <v>106</v>
      </c>
      <c r="Q79" s="202"/>
      <c r="R79" s="202">
        <v>368258.23715529445</v>
      </c>
      <c r="S79" s="202">
        <v>368258.23715529445</v>
      </c>
      <c r="T79" s="202">
        <v>377700.7560567123</v>
      </c>
      <c r="U79" s="198">
        <v>3131039.4981809207</v>
      </c>
      <c r="X79" s="433"/>
    </row>
    <row r="80" spans="1:24" s="192" customFormat="1" x14ac:dyDescent="0.2">
      <c r="A80" s="194" t="s">
        <v>106</v>
      </c>
      <c r="B80" s="195" t="s">
        <v>264</v>
      </c>
      <c r="C80" s="201"/>
      <c r="D80" s="197" t="s">
        <v>208</v>
      </c>
      <c r="E80" s="201"/>
      <c r="F80" s="198">
        <v>10009.295125345579</v>
      </c>
      <c r="G80" s="198">
        <v>10009.295125345579</v>
      </c>
      <c r="H80" s="198">
        <v>10009.295125345579</v>
      </c>
      <c r="I80" s="202"/>
      <c r="J80" s="202">
        <v>86</v>
      </c>
      <c r="K80" s="202">
        <v>87</v>
      </c>
      <c r="L80" s="202">
        <v>87</v>
      </c>
      <c r="M80" s="202"/>
      <c r="N80" s="199" t="s">
        <v>265</v>
      </c>
      <c r="O80" s="203"/>
      <c r="P80" s="194" t="s">
        <v>106</v>
      </c>
      <c r="Q80" s="202"/>
      <c r="R80" s="202">
        <v>860799.3807797198</v>
      </c>
      <c r="S80" s="202">
        <v>870808.67590506538</v>
      </c>
      <c r="T80" s="202">
        <v>870808.67590506538</v>
      </c>
      <c r="U80" s="198">
        <v>8053103.7350374293</v>
      </c>
      <c r="X80" s="433"/>
    </row>
    <row r="81" spans="1:24" s="192" customFormat="1" x14ac:dyDescent="0.2">
      <c r="A81" s="205"/>
      <c r="B81" s="168"/>
      <c r="C81" s="201"/>
      <c r="D81" s="176"/>
      <c r="E81" s="201"/>
      <c r="F81" s="178"/>
      <c r="G81" s="178"/>
      <c r="H81" s="178"/>
      <c r="I81" s="202"/>
      <c r="J81" s="169">
        <v>6290</v>
      </c>
      <c r="K81" s="169">
        <v>6305</v>
      </c>
      <c r="L81" s="169">
        <v>6305</v>
      </c>
      <c r="M81" s="202"/>
      <c r="N81" s="168"/>
      <c r="O81" s="203"/>
      <c r="P81" s="194"/>
      <c r="Q81" s="202"/>
      <c r="R81" s="171">
        <v>48788335.538271181</v>
      </c>
      <c r="S81" s="171">
        <v>48924441.963997848</v>
      </c>
      <c r="T81" s="171">
        <v>48871221.796618938</v>
      </c>
      <c r="U81" s="171">
        <v>424921460.85249799</v>
      </c>
      <c r="X81" s="259"/>
    </row>
    <row r="82" spans="1:24" s="192" customFormat="1" x14ac:dyDescent="0.2">
      <c r="A82" s="205" t="s">
        <v>106</v>
      </c>
      <c r="B82" s="195" t="s">
        <v>266</v>
      </c>
      <c r="C82" s="201"/>
      <c r="D82" s="197" t="s">
        <v>267</v>
      </c>
      <c r="E82" s="201"/>
      <c r="F82" s="198">
        <v>41453.603775830386</v>
      </c>
      <c r="G82" s="198">
        <v>41453.603775830386</v>
      </c>
      <c r="H82" s="198">
        <v>41453.603775830386</v>
      </c>
      <c r="I82" s="202"/>
      <c r="J82" s="202">
        <v>1</v>
      </c>
      <c r="K82" s="202">
        <v>1</v>
      </c>
      <c r="L82" s="202">
        <v>1</v>
      </c>
      <c r="M82" s="202"/>
      <c r="N82" s="199" t="s">
        <v>268</v>
      </c>
      <c r="O82" s="203"/>
      <c r="P82" s="194" t="s">
        <v>106</v>
      </c>
      <c r="Q82" s="202"/>
      <c r="R82" s="202">
        <v>41453.603775830386</v>
      </c>
      <c r="S82" s="202">
        <v>41453.603775830386</v>
      </c>
      <c r="T82" s="202">
        <v>41453.603775830386</v>
      </c>
      <c r="U82" s="198">
        <v>385556.41315375571</v>
      </c>
      <c r="X82" s="259"/>
    </row>
    <row r="83" spans="1:24" s="192" customFormat="1" x14ac:dyDescent="0.2">
      <c r="A83" s="205" t="s">
        <v>106</v>
      </c>
      <c r="B83" s="195" t="s">
        <v>269</v>
      </c>
      <c r="C83" s="201"/>
      <c r="D83" s="197" t="s">
        <v>267</v>
      </c>
      <c r="E83" s="201"/>
      <c r="F83" s="198">
        <v>24087.408672279413</v>
      </c>
      <c r="G83" s="198">
        <v>24087.408672279416</v>
      </c>
      <c r="H83" s="198">
        <v>24087.408672279416</v>
      </c>
      <c r="I83" s="202"/>
      <c r="J83" s="202">
        <v>16</v>
      </c>
      <c r="K83" s="202">
        <v>17</v>
      </c>
      <c r="L83" s="202">
        <v>17</v>
      </c>
      <c r="M83" s="202"/>
      <c r="N83" s="199" t="s">
        <v>270</v>
      </c>
      <c r="O83" s="203"/>
      <c r="P83" s="194" t="s">
        <v>106</v>
      </c>
      <c r="Q83" s="202"/>
      <c r="R83" s="202">
        <v>385398.5387564706</v>
      </c>
      <c r="S83" s="202">
        <v>409485.94742875005</v>
      </c>
      <c r="T83" s="202">
        <v>409485.94742875005</v>
      </c>
      <c r="U83" s="198">
        <v>3480960.7853964544</v>
      </c>
      <c r="X83" s="259"/>
    </row>
    <row r="84" spans="1:24" s="192" customFormat="1" x14ac:dyDescent="0.2">
      <c r="A84" s="205" t="s">
        <v>106</v>
      </c>
      <c r="B84" s="195" t="s">
        <v>271</v>
      </c>
      <c r="C84" s="201"/>
      <c r="D84" s="197" t="s">
        <v>267</v>
      </c>
      <c r="E84" s="201"/>
      <c r="F84" s="198">
        <v>45478.592990586396</v>
      </c>
      <c r="G84" s="198">
        <v>45478.592990586396</v>
      </c>
      <c r="H84" s="198">
        <v>45478.592990586396</v>
      </c>
      <c r="I84" s="202"/>
      <c r="J84" s="202">
        <v>1</v>
      </c>
      <c r="K84" s="202">
        <v>1</v>
      </c>
      <c r="L84" s="202">
        <v>1</v>
      </c>
      <c r="M84" s="202"/>
      <c r="N84" s="199" t="s">
        <v>272</v>
      </c>
      <c r="O84" s="203"/>
      <c r="P84" s="194" t="s">
        <v>106</v>
      </c>
      <c r="Q84" s="202"/>
      <c r="R84" s="202">
        <v>45478.592990586396</v>
      </c>
      <c r="S84" s="202">
        <v>45478.592990586396</v>
      </c>
      <c r="T84" s="202">
        <v>45478.592990586396</v>
      </c>
      <c r="U84" s="198">
        <v>422992.4892364124</v>
      </c>
      <c r="X84" s="259"/>
    </row>
    <row r="85" spans="1:24" s="192" customFormat="1" x14ac:dyDescent="0.2">
      <c r="A85" s="205" t="s">
        <v>106</v>
      </c>
      <c r="B85" s="195" t="s">
        <v>273</v>
      </c>
      <c r="C85" s="201"/>
      <c r="D85" s="197" t="s">
        <v>267</v>
      </c>
      <c r="E85" s="201"/>
      <c r="F85" s="198">
        <v>14169.067870656256</v>
      </c>
      <c r="G85" s="198">
        <v>14169.067870656256</v>
      </c>
      <c r="H85" s="198">
        <v>14169.067870656258</v>
      </c>
      <c r="I85" s="202"/>
      <c r="J85" s="202">
        <v>18</v>
      </c>
      <c r="K85" s="202">
        <v>18</v>
      </c>
      <c r="L85" s="202">
        <v>16</v>
      </c>
      <c r="M85" s="202"/>
      <c r="N85" s="199" t="s">
        <v>274</v>
      </c>
      <c r="O85" s="203"/>
      <c r="P85" s="194" t="s">
        <v>106</v>
      </c>
      <c r="Q85" s="202"/>
      <c r="R85" s="202">
        <v>255043.22167181261</v>
      </c>
      <c r="S85" s="202">
        <v>255043.22167181261</v>
      </c>
      <c r="T85" s="202">
        <v>226705.08593050012</v>
      </c>
      <c r="U85" s="198">
        <v>2298616.0521966135</v>
      </c>
      <c r="X85" s="259"/>
    </row>
    <row r="86" spans="1:24" s="192" customFormat="1" x14ac:dyDescent="0.2">
      <c r="A86" s="205" t="s">
        <v>106</v>
      </c>
      <c r="B86" s="195" t="s">
        <v>275</v>
      </c>
      <c r="C86" s="201"/>
      <c r="D86" s="197" t="s">
        <v>267</v>
      </c>
      <c r="E86" s="201"/>
      <c r="F86" s="198">
        <v>19761.850898825123</v>
      </c>
      <c r="G86" s="198">
        <v>19761.85089882512</v>
      </c>
      <c r="H86" s="198">
        <v>19761.850898825123</v>
      </c>
      <c r="I86" s="202"/>
      <c r="J86" s="202">
        <v>161</v>
      </c>
      <c r="K86" s="202">
        <v>158</v>
      </c>
      <c r="L86" s="202">
        <v>159</v>
      </c>
      <c r="M86" s="202"/>
      <c r="N86" s="199" t="s">
        <v>276</v>
      </c>
      <c r="O86" s="203"/>
      <c r="P86" s="194" t="s">
        <v>106</v>
      </c>
      <c r="Q86" s="202"/>
      <c r="R86" s="202">
        <v>3181657.9947108449</v>
      </c>
      <c r="S86" s="202">
        <v>3122372.4420143692</v>
      </c>
      <c r="T86" s="202">
        <v>3142134.2929131947</v>
      </c>
      <c r="U86" s="198">
        <v>29594213.012115914</v>
      </c>
      <c r="X86" s="259"/>
    </row>
    <row r="87" spans="1:24" s="192" customFormat="1" x14ac:dyDescent="0.2">
      <c r="A87" s="205" t="s">
        <v>106</v>
      </c>
      <c r="B87" s="195" t="s">
        <v>277</v>
      </c>
      <c r="C87" s="201"/>
      <c r="D87" s="197" t="s">
        <v>267</v>
      </c>
      <c r="E87" s="201"/>
      <c r="F87" s="198">
        <v>29959.486835684518</v>
      </c>
      <c r="G87" s="198">
        <v>29959.486835684518</v>
      </c>
      <c r="H87" s="198">
        <v>29959.486835684518</v>
      </c>
      <c r="I87" s="202"/>
      <c r="J87" s="202">
        <v>20</v>
      </c>
      <c r="K87" s="202">
        <v>20</v>
      </c>
      <c r="L87" s="202">
        <v>20</v>
      </c>
      <c r="M87" s="202"/>
      <c r="N87" s="199" t="s">
        <v>278</v>
      </c>
      <c r="O87" s="203"/>
      <c r="P87" s="194" t="s">
        <v>106</v>
      </c>
      <c r="Q87" s="202"/>
      <c r="R87" s="202">
        <v>599189.73671369033</v>
      </c>
      <c r="S87" s="202">
        <v>599189.73671369033</v>
      </c>
      <c r="T87" s="202">
        <v>599189.73671369033</v>
      </c>
      <c r="U87" s="198">
        <v>5540884.9580969196</v>
      </c>
      <c r="X87" s="259"/>
    </row>
    <row r="88" spans="1:24" s="192" customFormat="1" x14ac:dyDescent="0.2">
      <c r="A88" s="205" t="s">
        <v>106</v>
      </c>
      <c r="B88" s="195" t="s">
        <v>279</v>
      </c>
      <c r="C88" s="201"/>
      <c r="D88" s="197" t="s">
        <v>267</v>
      </c>
      <c r="E88" s="201"/>
      <c r="F88" s="198">
        <v>16839.179576460203</v>
      </c>
      <c r="G88" s="198">
        <v>16839.179576460203</v>
      </c>
      <c r="H88" s="198">
        <v>16839.179576460199</v>
      </c>
      <c r="I88" s="202"/>
      <c r="J88" s="202">
        <v>5</v>
      </c>
      <c r="K88" s="202">
        <v>5</v>
      </c>
      <c r="L88" s="202">
        <v>4</v>
      </c>
      <c r="M88" s="202"/>
      <c r="N88" s="199" t="s">
        <v>280</v>
      </c>
      <c r="O88" s="203"/>
      <c r="P88" s="194" t="s">
        <v>106</v>
      </c>
      <c r="Q88" s="202"/>
      <c r="R88" s="202">
        <v>84195.897882301011</v>
      </c>
      <c r="S88" s="202">
        <v>84195.897882301011</v>
      </c>
      <c r="T88" s="202">
        <v>67356.718305840797</v>
      </c>
      <c r="U88" s="198">
        <v>731233.18276038766</v>
      </c>
      <c r="X88" s="259"/>
    </row>
    <row r="89" spans="1:24" s="192" customFormat="1" x14ac:dyDescent="0.2">
      <c r="A89" s="205" t="s">
        <v>106</v>
      </c>
      <c r="B89" s="195" t="s">
        <v>281</v>
      </c>
      <c r="C89" s="201"/>
      <c r="D89" s="197" t="s">
        <v>267</v>
      </c>
      <c r="E89" s="201"/>
      <c r="F89" s="198">
        <v>34190.492866210923</v>
      </c>
      <c r="G89" s="198">
        <v>34190.492866210923</v>
      </c>
      <c r="H89" s="198">
        <v>34190.492866210923</v>
      </c>
      <c r="I89" s="202"/>
      <c r="J89" s="202">
        <v>5</v>
      </c>
      <c r="K89" s="202">
        <v>5</v>
      </c>
      <c r="L89" s="202">
        <v>5</v>
      </c>
      <c r="M89" s="202"/>
      <c r="N89" s="199" t="s">
        <v>282</v>
      </c>
      <c r="O89" s="203"/>
      <c r="P89" s="194" t="s">
        <v>106</v>
      </c>
      <c r="Q89" s="202"/>
      <c r="R89" s="202">
        <v>170952.46433105462</v>
      </c>
      <c r="S89" s="202">
        <v>170952.46433105462</v>
      </c>
      <c r="T89" s="202">
        <v>170952.46433105462</v>
      </c>
      <c r="U89" s="198">
        <v>1590014.2008831825</v>
      </c>
      <c r="X89" s="259"/>
    </row>
    <row r="90" spans="1:24" s="192" customFormat="1" x14ac:dyDescent="0.2">
      <c r="A90" s="205" t="s">
        <v>106</v>
      </c>
      <c r="B90" s="195" t="s">
        <v>283</v>
      </c>
      <c r="C90" s="201"/>
      <c r="D90" s="197" t="s">
        <v>267</v>
      </c>
      <c r="E90" s="201"/>
      <c r="F90" s="198">
        <v>39152.11641855687</v>
      </c>
      <c r="G90" s="198">
        <v>39152.11641855687</v>
      </c>
      <c r="H90" s="198">
        <v>39152.11641855687</v>
      </c>
      <c r="I90" s="202"/>
      <c r="J90" s="202">
        <v>4</v>
      </c>
      <c r="K90" s="202">
        <v>4</v>
      </c>
      <c r="L90" s="202">
        <v>4</v>
      </c>
      <c r="M90" s="202"/>
      <c r="N90" s="199" t="s">
        <v>284</v>
      </c>
      <c r="O90" s="203"/>
      <c r="P90" s="194" t="s">
        <v>106</v>
      </c>
      <c r="Q90" s="202"/>
      <c r="R90" s="202">
        <v>156608.46567422748</v>
      </c>
      <c r="S90" s="202">
        <v>156608.46567422748</v>
      </c>
      <c r="T90" s="202">
        <v>156608.46567422748</v>
      </c>
      <c r="U90" s="198">
        <v>1456601.9403541461</v>
      </c>
      <c r="X90" s="259"/>
    </row>
    <row r="91" spans="1:24" s="192" customFormat="1" x14ac:dyDescent="0.2">
      <c r="A91" s="205" t="s">
        <v>106</v>
      </c>
      <c r="B91" s="195" t="s">
        <v>285</v>
      </c>
      <c r="C91" s="201"/>
      <c r="D91" s="197" t="s">
        <v>267</v>
      </c>
      <c r="E91" s="201"/>
      <c r="F91" s="198">
        <v>19761.85089882512</v>
      </c>
      <c r="G91" s="198">
        <v>19761.85089882512</v>
      </c>
      <c r="H91" s="198">
        <v>19761.850898825123</v>
      </c>
      <c r="I91" s="202"/>
      <c r="J91" s="202">
        <v>142</v>
      </c>
      <c r="K91" s="202">
        <v>142</v>
      </c>
      <c r="L91" s="202">
        <v>141</v>
      </c>
      <c r="M91" s="202"/>
      <c r="N91" s="199" t="s">
        <v>286</v>
      </c>
      <c r="O91" s="203"/>
      <c r="P91" s="194" t="s">
        <v>106</v>
      </c>
      <c r="Q91" s="202"/>
      <c r="R91" s="202">
        <v>2806182.8276331672</v>
      </c>
      <c r="S91" s="202">
        <v>2806182.8276331672</v>
      </c>
      <c r="T91" s="202">
        <v>2786420.9767343425</v>
      </c>
      <c r="U91" s="198">
        <v>26346466.084223423</v>
      </c>
      <c r="X91" s="259"/>
    </row>
    <row r="92" spans="1:24" s="192" customFormat="1" x14ac:dyDescent="0.2">
      <c r="A92" s="205" t="s">
        <v>106</v>
      </c>
      <c r="B92" s="195" t="s">
        <v>287</v>
      </c>
      <c r="C92" s="201"/>
      <c r="D92" s="197" t="s">
        <v>267</v>
      </c>
      <c r="E92" s="201"/>
      <c r="F92" s="198">
        <v>9022.1068033647298</v>
      </c>
      <c r="G92" s="198">
        <v>9022.1068033647298</v>
      </c>
      <c r="H92" s="198">
        <v>9022.1068033647298</v>
      </c>
      <c r="I92" s="202"/>
      <c r="J92" s="202">
        <v>24</v>
      </c>
      <c r="K92" s="202">
        <v>25</v>
      </c>
      <c r="L92" s="202">
        <v>26</v>
      </c>
      <c r="M92" s="202"/>
      <c r="N92" s="199" t="s">
        <v>288</v>
      </c>
      <c r="O92" s="203"/>
      <c r="P92" s="194" t="s">
        <v>106</v>
      </c>
      <c r="Q92" s="202"/>
      <c r="R92" s="202">
        <v>216530.56328075353</v>
      </c>
      <c r="S92" s="202">
        <v>225552.67008411826</v>
      </c>
      <c r="T92" s="202">
        <v>234574.77688748296</v>
      </c>
      <c r="U92" s="198">
        <v>1934866.0153735606</v>
      </c>
      <c r="X92" s="259"/>
    </row>
    <row r="93" spans="1:24" s="192" customFormat="1" x14ac:dyDescent="0.2">
      <c r="A93" s="205" t="s">
        <v>106</v>
      </c>
      <c r="B93" s="195" t="s">
        <v>289</v>
      </c>
      <c r="C93" s="201"/>
      <c r="D93" s="197" t="s">
        <v>267</v>
      </c>
      <c r="E93" s="201"/>
      <c r="F93" s="198">
        <v>25241.932695761112</v>
      </c>
      <c r="G93" s="198">
        <v>25241.932695761112</v>
      </c>
      <c r="H93" s="198">
        <v>25241.932695761112</v>
      </c>
      <c r="I93" s="202"/>
      <c r="J93" s="202">
        <v>1</v>
      </c>
      <c r="K93" s="202">
        <v>1</v>
      </c>
      <c r="L93" s="202">
        <v>1</v>
      </c>
      <c r="M93" s="202"/>
      <c r="N93" s="199" t="s">
        <v>290</v>
      </c>
      <c r="O93" s="203"/>
      <c r="P93" s="194" t="s">
        <v>106</v>
      </c>
      <c r="Q93" s="202"/>
      <c r="R93" s="202">
        <v>25241.932695761112</v>
      </c>
      <c r="S93" s="202">
        <v>25241.932695761112</v>
      </c>
      <c r="T93" s="202">
        <v>25241.932695761112</v>
      </c>
      <c r="U93" s="198">
        <v>234773.05487072477</v>
      </c>
      <c r="X93" s="259"/>
    </row>
    <row r="94" spans="1:24" s="192" customFormat="1" x14ac:dyDescent="0.2">
      <c r="A94" s="205" t="s">
        <v>106</v>
      </c>
      <c r="B94" s="195" t="s">
        <v>291</v>
      </c>
      <c r="C94" s="201"/>
      <c r="D94" s="197" t="s">
        <v>267</v>
      </c>
      <c r="E94" s="201"/>
      <c r="F94" s="198">
        <v>14169.067870656258</v>
      </c>
      <c r="G94" s="198">
        <v>14169.067870656258</v>
      </c>
      <c r="H94" s="198">
        <v>14169.067870656256</v>
      </c>
      <c r="I94" s="202"/>
      <c r="J94" s="202">
        <v>73</v>
      </c>
      <c r="K94" s="202">
        <v>73</v>
      </c>
      <c r="L94" s="202">
        <v>72</v>
      </c>
      <c r="M94" s="202"/>
      <c r="N94" s="199" t="s">
        <v>292</v>
      </c>
      <c r="O94" s="203"/>
      <c r="P94" s="194" t="s">
        <v>106</v>
      </c>
      <c r="Q94" s="202"/>
      <c r="R94" s="202">
        <v>1034341.9545579068</v>
      </c>
      <c r="S94" s="202">
        <v>1034341.9545579068</v>
      </c>
      <c r="T94" s="202">
        <v>1020172.8866872505</v>
      </c>
      <c r="U94" s="198">
        <v>9275711.703150196</v>
      </c>
      <c r="X94" s="259"/>
    </row>
    <row r="95" spans="1:24" s="192" customFormat="1" x14ac:dyDescent="0.2">
      <c r="A95" s="205" t="s">
        <v>106</v>
      </c>
      <c r="B95" s="195" t="s">
        <v>293</v>
      </c>
      <c r="C95" s="201"/>
      <c r="D95" s="197" t="s">
        <v>267</v>
      </c>
      <c r="E95" s="201"/>
      <c r="F95" s="198">
        <v>0</v>
      </c>
      <c r="G95" s="198">
        <v>0</v>
      </c>
      <c r="H95" s="198">
        <v>0</v>
      </c>
      <c r="I95" s="202"/>
      <c r="J95" s="202">
        <v>0</v>
      </c>
      <c r="K95" s="202">
        <v>0</v>
      </c>
      <c r="L95" s="202">
        <v>0</v>
      </c>
      <c r="M95" s="202"/>
      <c r="N95" s="199" t="s">
        <v>294</v>
      </c>
      <c r="O95" s="203"/>
      <c r="P95" s="194" t="s">
        <v>106</v>
      </c>
      <c r="Q95" s="202"/>
      <c r="R95" s="202">
        <v>0</v>
      </c>
      <c r="S95" s="202">
        <v>0</v>
      </c>
      <c r="T95" s="202">
        <v>0</v>
      </c>
      <c r="U95" s="198">
        <v>87427.413123099541</v>
      </c>
      <c r="X95" s="259"/>
    </row>
    <row r="96" spans="1:24" s="192" customFormat="1" x14ac:dyDescent="0.2">
      <c r="A96" s="205" t="s">
        <v>106</v>
      </c>
      <c r="B96" s="195" t="s">
        <v>295</v>
      </c>
      <c r="C96" s="201"/>
      <c r="D96" s="197" t="s">
        <v>267</v>
      </c>
      <c r="E96" s="201"/>
      <c r="F96" s="198">
        <v>19761.850898825123</v>
      </c>
      <c r="G96" s="198">
        <v>19761.850898825123</v>
      </c>
      <c r="H96" s="198">
        <v>19761.850898825123</v>
      </c>
      <c r="I96" s="202"/>
      <c r="J96" s="202">
        <v>96</v>
      </c>
      <c r="K96" s="202">
        <v>95</v>
      </c>
      <c r="L96" s="202">
        <v>97</v>
      </c>
      <c r="M96" s="202"/>
      <c r="N96" s="199" t="s">
        <v>296</v>
      </c>
      <c r="O96" s="203"/>
      <c r="P96" s="194" t="s">
        <v>106</v>
      </c>
      <c r="Q96" s="202"/>
      <c r="R96" s="202">
        <v>1897137.6862872117</v>
      </c>
      <c r="S96" s="202">
        <v>1877375.8353883866</v>
      </c>
      <c r="T96" s="202">
        <v>1916899.5371860371</v>
      </c>
      <c r="U96" s="198">
        <v>17547898.097285423</v>
      </c>
      <c r="X96" s="259"/>
    </row>
    <row r="97" spans="1:24" s="192" customFormat="1" x14ac:dyDescent="0.2">
      <c r="A97" s="205" t="s">
        <v>106</v>
      </c>
      <c r="B97" s="195" t="s">
        <v>297</v>
      </c>
      <c r="C97" s="201"/>
      <c r="D97" s="197" t="s">
        <v>267</v>
      </c>
      <c r="E97" s="201"/>
      <c r="F97" s="198">
        <v>32875.488652315405</v>
      </c>
      <c r="G97" s="198">
        <v>32875.488652315405</v>
      </c>
      <c r="H97" s="198">
        <v>32875.488652315405</v>
      </c>
      <c r="I97" s="202"/>
      <c r="J97" s="202">
        <v>1</v>
      </c>
      <c r="K97" s="202">
        <v>1</v>
      </c>
      <c r="L97" s="202">
        <v>1</v>
      </c>
      <c r="M97" s="202"/>
      <c r="N97" s="199" t="s">
        <v>298</v>
      </c>
      <c r="O97" s="203"/>
      <c r="P97" s="194" t="s">
        <v>106</v>
      </c>
      <c r="Q97" s="202"/>
      <c r="R97" s="202">
        <v>32875.488652315405</v>
      </c>
      <c r="S97" s="202">
        <v>32875.488652315405</v>
      </c>
      <c r="T97" s="202">
        <v>32875.488652315405</v>
      </c>
      <c r="U97" s="198">
        <v>305772.11682584096</v>
      </c>
      <c r="X97" s="259"/>
    </row>
    <row r="98" spans="1:24" s="192" customFormat="1" x14ac:dyDescent="0.2">
      <c r="A98" s="205" t="s">
        <v>106</v>
      </c>
      <c r="B98" s="195" t="s">
        <v>299</v>
      </c>
      <c r="C98" s="201"/>
      <c r="D98" s="197" t="s">
        <v>267</v>
      </c>
      <c r="E98" s="201"/>
      <c r="F98" s="198">
        <v>41453.603775830379</v>
      </c>
      <c r="G98" s="198">
        <v>41453.603775830379</v>
      </c>
      <c r="H98" s="198">
        <v>41453.603775830379</v>
      </c>
      <c r="I98" s="202"/>
      <c r="J98" s="202">
        <v>10</v>
      </c>
      <c r="K98" s="202">
        <v>10</v>
      </c>
      <c r="L98" s="202">
        <v>10</v>
      </c>
      <c r="M98" s="202"/>
      <c r="N98" s="199" t="s">
        <v>300</v>
      </c>
      <c r="O98" s="203"/>
      <c r="P98" s="194" t="s">
        <v>106</v>
      </c>
      <c r="Q98" s="202"/>
      <c r="R98" s="202">
        <v>414536.03775830381</v>
      </c>
      <c r="S98" s="202">
        <v>414536.03775830381</v>
      </c>
      <c r="T98" s="202">
        <v>414536.03775830381</v>
      </c>
      <c r="U98" s="198">
        <v>3941790.1674691522</v>
      </c>
      <c r="X98" s="259"/>
    </row>
    <row r="99" spans="1:24" s="192" customFormat="1" x14ac:dyDescent="0.2">
      <c r="A99" s="205" t="s">
        <v>106</v>
      </c>
      <c r="B99" s="195" t="s">
        <v>301</v>
      </c>
      <c r="C99" s="201"/>
      <c r="D99" s="197" t="s">
        <v>267</v>
      </c>
      <c r="E99" s="201"/>
      <c r="F99" s="198">
        <v>34190.512031457285</v>
      </c>
      <c r="G99" s="198">
        <v>34190.512031457285</v>
      </c>
      <c r="H99" s="198">
        <v>34190.512031457285</v>
      </c>
      <c r="I99" s="202"/>
      <c r="J99" s="202">
        <v>2</v>
      </c>
      <c r="K99" s="202">
        <v>2</v>
      </c>
      <c r="L99" s="202">
        <v>2</v>
      </c>
      <c r="M99" s="202"/>
      <c r="N99" s="199" t="s">
        <v>302</v>
      </c>
      <c r="O99" s="203"/>
      <c r="P99" s="194" t="s">
        <v>106</v>
      </c>
      <c r="Q99" s="202"/>
      <c r="R99" s="202">
        <v>68381.02406291457</v>
      </c>
      <c r="S99" s="202">
        <v>68381.02406291457</v>
      </c>
      <c r="T99" s="202">
        <v>68381.02406291457</v>
      </c>
      <c r="U99" s="198">
        <v>636006.04243770905</v>
      </c>
      <c r="X99" s="259"/>
    </row>
    <row r="100" spans="1:24" s="192" customFormat="1" x14ac:dyDescent="0.2">
      <c r="A100" s="205" t="s">
        <v>106</v>
      </c>
      <c r="B100" s="195" t="s">
        <v>303</v>
      </c>
      <c r="C100" s="201"/>
      <c r="D100" s="197" t="s">
        <v>267</v>
      </c>
      <c r="E100" s="201"/>
      <c r="F100" s="198">
        <v>34190.512031457285</v>
      </c>
      <c r="G100" s="198">
        <v>34190.512031457285</v>
      </c>
      <c r="H100" s="198">
        <v>34190.512031457285</v>
      </c>
      <c r="I100" s="202"/>
      <c r="J100" s="202">
        <v>1</v>
      </c>
      <c r="K100" s="202">
        <v>1</v>
      </c>
      <c r="L100" s="202">
        <v>1</v>
      </c>
      <c r="M100" s="202"/>
      <c r="N100" s="199" t="s">
        <v>304</v>
      </c>
      <c r="O100" s="203"/>
      <c r="P100" s="194" t="s">
        <v>106</v>
      </c>
      <c r="Q100" s="202"/>
      <c r="R100" s="202">
        <v>34190.512031457285</v>
      </c>
      <c r="S100" s="202">
        <v>34190.512031457285</v>
      </c>
      <c r="T100" s="202">
        <v>34190.512031457285</v>
      </c>
      <c r="U100" s="198">
        <v>318003.02121885453</v>
      </c>
      <c r="X100" s="259"/>
    </row>
    <row r="101" spans="1:24" s="192" customFormat="1" x14ac:dyDescent="0.2">
      <c r="A101" s="205" t="s">
        <v>106</v>
      </c>
      <c r="B101" s="195" t="s">
        <v>305</v>
      </c>
      <c r="C101" s="201"/>
      <c r="D101" s="197" t="s">
        <v>267</v>
      </c>
      <c r="E101" s="201"/>
      <c r="F101" s="198">
        <v>25471.340694716568</v>
      </c>
      <c r="G101" s="198">
        <v>25471.340694716568</v>
      </c>
      <c r="H101" s="198">
        <v>25471.340694716568</v>
      </c>
      <c r="I101" s="202"/>
      <c r="J101" s="202">
        <v>1</v>
      </c>
      <c r="K101" s="202">
        <v>1</v>
      </c>
      <c r="L101" s="202">
        <v>1</v>
      </c>
      <c r="M101" s="202"/>
      <c r="N101" s="199" t="s">
        <v>306</v>
      </c>
      <c r="O101" s="203"/>
      <c r="P101" s="194" t="s">
        <v>106</v>
      </c>
      <c r="Q101" s="202"/>
      <c r="R101" s="202">
        <v>25471.340694716568</v>
      </c>
      <c r="S101" s="202">
        <v>25471.340694716568</v>
      </c>
      <c r="T101" s="202">
        <v>25471.340694716568</v>
      </c>
      <c r="U101" s="198">
        <v>236906.74108206859</v>
      </c>
      <c r="X101" s="259"/>
    </row>
    <row r="102" spans="1:24" s="192" customFormat="1" x14ac:dyDescent="0.2">
      <c r="A102" s="205" t="s">
        <v>106</v>
      </c>
      <c r="B102" s="195" t="s">
        <v>307</v>
      </c>
      <c r="C102" s="201"/>
      <c r="D102" s="197" t="s">
        <v>267</v>
      </c>
      <c r="E102" s="201"/>
      <c r="F102" s="198">
        <v>26490.193939200301</v>
      </c>
      <c r="G102" s="198">
        <v>26490.193939200301</v>
      </c>
      <c r="H102" s="198">
        <v>26490.193939200301</v>
      </c>
      <c r="I102" s="202"/>
      <c r="J102" s="202">
        <v>17</v>
      </c>
      <c r="K102" s="202">
        <v>17</v>
      </c>
      <c r="L102" s="202">
        <v>17</v>
      </c>
      <c r="M102" s="202"/>
      <c r="N102" s="199" t="s">
        <v>308</v>
      </c>
      <c r="O102" s="203"/>
      <c r="P102" s="194" t="s">
        <v>106</v>
      </c>
      <c r="Q102" s="202"/>
      <c r="R102" s="202">
        <v>450333.29696640512</v>
      </c>
      <c r="S102" s="202">
        <v>450333.29696640512</v>
      </c>
      <c r="T102" s="202">
        <v>450333.29696640512</v>
      </c>
      <c r="U102" s="198">
        <v>4133410.2279616585</v>
      </c>
      <c r="X102" s="259"/>
    </row>
    <row r="103" spans="1:24" s="192" customFormat="1" x14ac:dyDescent="0.2">
      <c r="A103" s="205" t="s">
        <v>106</v>
      </c>
      <c r="B103" s="195" t="s">
        <v>309</v>
      </c>
      <c r="C103" s="201"/>
      <c r="D103" s="197" t="s">
        <v>267</v>
      </c>
      <c r="E103" s="201"/>
      <c r="F103" s="198">
        <v>34190.512031457285</v>
      </c>
      <c r="G103" s="198">
        <v>34190.512031457285</v>
      </c>
      <c r="H103" s="198">
        <v>34190.512031457285</v>
      </c>
      <c r="I103" s="202"/>
      <c r="J103" s="202">
        <v>2</v>
      </c>
      <c r="K103" s="202">
        <v>2</v>
      </c>
      <c r="L103" s="202">
        <v>2</v>
      </c>
      <c r="M103" s="202"/>
      <c r="N103" s="199" t="s">
        <v>310</v>
      </c>
      <c r="O103" s="203"/>
      <c r="P103" s="194" t="s">
        <v>106</v>
      </c>
      <c r="Q103" s="202"/>
      <c r="R103" s="202">
        <v>68381.02406291457</v>
      </c>
      <c r="S103" s="202">
        <v>68381.02406291457</v>
      </c>
      <c r="T103" s="202">
        <v>68381.02406291457</v>
      </c>
      <c r="U103" s="198">
        <v>420574.5573132264</v>
      </c>
      <c r="X103" s="259"/>
    </row>
    <row r="104" spans="1:24" s="192" customFormat="1" x14ac:dyDescent="0.2">
      <c r="A104" s="205" t="s">
        <v>106</v>
      </c>
      <c r="B104" s="195" t="s">
        <v>311</v>
      </c>
      <c r="C104" s="201"/>
      <c r="D104" s="197" t="s">
        <v>267</v>
      </c>
      <c r="E104" s="201"/>
      <c r="F104" s="198">
        <v>34190.512031457285</v>
      </c>
      <c r="G104" s="198">
        <v>34190.512031457285</v>
      </c>
      <c r="H104" s="198">
        <v>34190.512031457285</v>
      </c>
      <c r="I104" s="202"/>
      <c r="J104" s="202">
        <v>40</v>
      </c>
      <c r="K104" s="202">
        <v>40</v>
      </c>
      <c r="L104" s="202">
        <v>40</v>
      </c>
      <c r="M104" s="202"/>
      <c r="N104" s="199" t="s">
        <v>312</v>
      </c>
      <c r="O104" s="203"/>
      <c r="P104" s="194" t="s">
        <v>106</v>
      </c>
      <c r="Q104" s="202"/>
      <c r="R104" s="202">
        <v>1367620.4812582915</v>
      </c>
      <c r="S104" s="202">
        <v>1367620.4812582915</v>
      </c>
      <c r="T104" s="202">
        <v>1367620.4812582915</v>
      </c>
      <c r="U104" s="198">
        <v>12611366.904770868</v>
      </c>
      <c r="X104" s="259"/>
    </row>
    <row r="105" spans="1:24" s="192" customFormat="1" x14ac:dyDescent="0.2">
      <c r="A105" s="205" t="s">
        <v>106</v>
      </c>
      <c r="B105" s="195" t="s">
        <v>313</v>
      </c>
      <c r="C105" s="201"/>
      <c r="D105" s="197" t="s">
        <v>267</v>
      </c>
      <c r="E105" s="201"/>
      <c r="F105" s="198">
        <v>31171.956981542309</v>
      </c>
      <c r="G105" s="198">
        <v>31171.956981542309</v>
      </c>
      <c r="H105" s="198">
        <v>31171.956981542309</v>
      </c>
      <c r="I105" s="202"/>
      <c r="J105" s="202">
        <v>55</v>
      </c>
      <c r="K105" s="202">
        <v>55</v>
      </c>
      <c r="L105" s="202">
        <v>55</v>
      </c>
      <c r="M105" s="202"/>
      <c r="N105" s="199" t="s">
        <v>314</v>
      </c>
      <c r="O105" s="203"/>
      <c r="P105" s="194" t="s">
        <v>106</v>
      </c>
      <c r="Q105" s="202"/>
      <c r="R105" s="202">
        <v>1714457.633984827</v>
      </c>
      <c r="S105" s="202">
        <v>1714457.633984827</v>
      </c>
      <c r="T105" s="202">
        <v>1714457.633984827</v>
      </c>
      <c r="U105" s="198">
        <v>15946022.845353106</v>
      </c>
      <c r="X105" s="259"/>
    </row>
    <row r="106" spans="1:24" s="192" customFormat="1" x14ac:dyDescent="0.2">
      <c r="A106" s="205" t="s">
        <v>106</v>
      </c>
      <c r="B106" s="195" t="s">
        <v>315</v>
      </c>
      <c r="C106" s="201"/>
      <c r="D106" s="197" t="s">
        <v>267</v>
      </c>
      <c r="E106" s="201"/>
      <c r="F106" s="198">
        <v>45479.388348310422</v>
      </c>
      <c r="G106" s="198">
        <v>45479.388348310422</v>
      </c>
      <c r="H106" s="198">
        <v>45479.388348310422</v>
      </c>
      <c r="I106" s="202"/>
      <c r="J106" s="202">
        <v>1</v>
      </c>
      <c r="K106" s="202">
        <v>1</v>
      </c>
      <c r="L106" s="202">
        <v>1</v>
      </c>
      <c r="M106" s="202"/>
      <c r="N106" s="199" t="s">
        <v>316</v>
      </c>
      <c r="O106" s="203"/>
      <c r="P106" s="194" t="s">
        <v>106</v>
      </c>
      <c r="Q106" s="202"/>
      <c r="R106" s="202">
        <v>45479.388348310422</v>
      </c>
      <c r="S106" s="202">
        <v>45479.388348310422</v>
      </c>
      <c r="T106" s="202">
        <v>45479.388348310422</v>
      </c>
      <c r="U106" s="198">
        <v>422999.87882498471</v>
      </c>
      <c r="X106" s="259"/>
    </row>
    <row r="107" spans="1:24" s="192" customFormat="1" x14ac:dyDescent="0.2">
      <c r="A107" s="205" t="s">
        <v>106</v>
      </c>
      <c r="B107" s="195" t="s">
        <v>317</v>
      </c>
      <c r="C107" s="201"/>
      <c r="D107" s="197" t="s">
        <v>267</v>
      </c>
      <c r="E107" s="201"/>
      <c r="F107" s="198">
        <v>34190.512031457285</v>
      </c>
      <c r="G107" s="198">
        <v>34190.512031457285</v>
      </c>
      <c r="H107" s="198">
        <v>34190.512031457285</v>
      </c>
      <c r="I107" s="202"/>
      <c r="J107" s="202">
        <v>1</v>
      </c>
      <c r="K107" s="202">
        <v>1</v>
      </c>
      <c r="L107" s="202">
        <v>1</v>
      </c>
      <c r="M107" s="202"/>
      <c r="N107" s="199" t="s">
        <v>318</v>
      </c>
      <c r="O107" s="203"/>
      <c r="P107" s="194" t="s">
        <v>106</v>
      </c>
      <c r="Q107" s="202"/>
      <c r="R107" s="202">
        <v>34190.512031457285</v>
      </c>
      <c r="S107" s="202">
        <v>34190.512031457285</v>
      </c>
      <c r="T107" s="202">
        <v>34190.512031457285</v>
      </c>
      <c r="U107" s="198">
        <v>318003.02121885453</v>
      </c>
      <c r="X107" s="259"/>
    </row>
    <row r="108" spans="1:24" s="192" customFormat="1" x14ac:dyDescent="0.2">
      <c r="A108" s="205" t="s">
        <v>106</v>
      </c>
      <c r="B108" s="195" t="s">
        <v>319</v>
      </c>
      <c r="C108" s="201"/>
      <c r="D108" s="197" t="s">
        <v>267</v>
      </c>
      <c r="E108" s="201"/>
      <c r="F108" s="198">
        <v>34190.512031457285</v>
      </c>
      <c r="G108" s="198">
        <v>34190.512031457285</v>
      </c>
      <c r="H108" s="198">
        <v>34190.512031457285</v>
      </c>
      <c r="I108" s="202"/>
      <c r="J108" s="202">
        <v>1</v>
      </c>
      <c r="K108" s="202">
        <v>1</v>
      </c>
      <c r="L108" s="202">
        <v>1</v>
      </c>
      <c r="M108" s="202"/>
      <c r="N108" s="199" t="s">
        <v>320</v>
      </c>
      <c r="O108" s="203"/>
      <c r="P108" s="194" t="s">
        <v>106</v>
      </c>
      <c r="Q108" s="202"/>
      <c r="R108" s="202">
        <v>34190.512031457285</v>
      </c>
      <c r="S108" s="202">
        <v>34190.512031457285</v>
      </c>
      <c r="T108" s="202">
        <v>34190.512031457285</v>
      </c>
      <c r="U108" s="198">
        <v>318003.02121885453</v>
      </c>
      <c r="X108" s="259"/>
    </row>
    <row r="109" spans="1:24" s="192" customFormat="1" x14ac:dyDescent="0.2">
      <c r="A109" s="205" t="s">
        <v>106</v>
      </c>
      <c r="B109" s="195" t="s">
        <v>321</v>
      </c>
      <c r="C109" s="201"/>
      <c r="D109" s="197" t="s">
        <v>267</v>
      </c>
      <c r="E109" s="201"/>
      <c r="F109" s="198">
        <v>34190.512031457285</v>
      </c>
      <c r="G109" s="198">
        <v>34190.512031457285</v>
      </c>
      <c r="H109" s="198">
        <v>34190.512031457285</v>
      </c>
      <c r="I109" s="202"/>
      <c r="J109" s="202">
        <v>1</v>
      </c>
      <c r="K109" s="202">
        <v>1</v>
      </c>
      <c r="L109" s="202">
        <v>1</v>
      </c>
      <c r="M109" s="202"/>
      <c r="N109" s="199" t="s">
        <v>322</v>
      </c>
      <c r="O109" s="203"/>
      <c r="P109" s="194" t="s">
        <v>106</v>
      </c>
      <c r="Q109" s="202"/>
      <c r="R109" s="202">
        <v>34190.512031457285</v>
      </c>
      <c r="S109" s="202">
        <v>34190.512031457285</v>
      </c>
      <c r="T109" s="202">
        <v>34190.512031457285</v>
      </c>
      <c r="U109" s="198">
        <v>353562.2015992442</v>
      </c>
      <c r="X109" s="259"/>
    </row>
    <row r="110" spans="1:24" s="192" customFormat="1" x14ac:dyDescent="0.2">
      <c r="A110" s="205" t="s">
        <v>106</v>
      </c>
      <c r="B110" s="195" t="s">
        <v>323</v>
      </c>
      <c r="C110" s="201"/>
      <c r="D110" s="197" t="s">
        <v>267</v>
      </c>
      <c r="E110" s="201"/>
      <c r="F110" s="198">
        <v>45479.388348310422</v>
      </c>
      <c r="G110" s="198">
        <v>45479.388348310422</v>
      </c>
      <c r="H110" s="198">
        <v>45479.388348310422</v>
      </c>
      <c r="I110" s="202"/>
      <c r="J110" s="202">
        <v>1</v>
      </c>
      <c r="K110" s="202">
        <v>1</v>
      </c>
      <c r="L110" s="202">
        <v>1</v>
      </c>
      <c r="M110" s="202"/>
      <c r="N110" s="199" t="s">
        <v>324</v>
      </c>
      <c r="O110" s="203"/>
      <c r="P110" s="194" t="s">
        <v>106</v>
      </c>
      <c r="Q110" s="202"/>
      <c r="R110" s="202">
        <v>45479.388348310422</v>
      </c>
      <c r="S110" s="202">
        <v>45479.388348310422</v>
      </c>
      <c r="T110" s="202">
        <v>45479.388348310422</v>
      </c>
      <c r="U110" s="198">
        <v>422999.87882498471</v>
      </c>
      <c r="X110" s="259"/>
    </row>
    <row r="111" spans="1:24" s="192" customFormat="1" x14ac:dyDescent="0.2">
      <c r="A111" s="205" t="s">
        <v>106</v>
      </c>
      <c r="B111" s="195" t="s">
        <v>325</v>
      </c>
      <c r="C111" s="201"/>
      <c r="D111" s="197" t="s">
        <v>267</v>
      </c>
      <c r="E111" s="201"/>
      <c r="F111" s="198">
        <v>41342.464512176026</v>
      </c>
      <c r="G111" s="198">
        <v>41342.464512176026</v>
      </c>
      <c r="H111" s="198">
        <v>41342.464512176026</v>
      </c>
      <c r="I111" s="202"/>
      <c r="J111" s="202">
        <v>1</v>
      </c>
      <c r="K111" s="202">
        <v>1</v>
      </c>
      <c r="L111" s="202">
        <v>1</v>
      </c>
      <c r="M111" s="202"/>
      <c r="N111" s="199" t="s">
        <v>326</v>
      </c>
      <c r="O111" s="203"/>
      <c r="P111" s="194" t="s">
        <v>106</v>
      </c>
      <c r="Q111" s="202"/>
      <c r="R111" s="202">
        <v>41342.464512176026</v>
      </c>
      <c r="S111" s="202">
        <v>41342.464512176026</v>
      </c>
      <c r="T111" s="202">
        <v>41342.464512176026</v>
      </c>
      <c r="U111" s="198">
        <v>384522.70802557515</v>
      </c>
      <c r="X111" s="259"/>
    </row>
    <row r="112" spans="1:24" s="192" customFormat="1" x14ac:dyDescent="0.2">
      <c r="A112" s="205" t="s">
        <v>106</v>
      </c>
      <c r="B112" s="195" t="s">
        <v>327</v>
      </c>
      <c r="C112" s="201"/>
      <c r="D112" s="197" t="s">
        <v>267</v>
      </c>
      <c r="E112" s="201"/>
      <c r="F112" s="198">
        <v>26490.193939200301</v>
      </c>
      <c r="G112" s="198">
        <v>26490.193939200304</v>
      </c>
      <c r="H112" s="198">
        <v>26490.193939200301</v>
      </c>
      <c r="I112" s="202"/>
      <c r="J112" s="202">
        <v>144</v>
      </c>
      <c r="K112" s="202">
        <v>143</v>
      </c>
      <c r="L112" s="202">
        <v>142</v>
      </c>
      <c r="M112" s="202"/>
      <c r="N112" s="199" t="s">
        <v>328</v>
      </c>
      <c r="O112" s="203"/>
      <c r="P112" s="194" t="s">
        <v>106</v>
      </c>
      <c r="Q112" s="202"/>
      <c r="R112" s="202">
        <v>3814587.9272448434</v>
      </c>
      <c r="S112" s="202">
        <v>3788097.7333056433</v>
      </c>
      <c r="T112" s="202">
        <v>3761607.5393664427</v>
      </c>
      <c r="U112" s="198">
        <v>35565741.274734989</v>
      </c>
      <c r="X112" s="259"/>
    </row>
    <row r="113" spans="1:24" s="192" customFormat="1" x14ac:dyDescent="0.2">
      <c r="A113" s="205" t="s">
        <v>106</v>
      </c>
      <c r="B113" s="195" t="s">
        <v>329</v>
      </c>
      <c r="C113" s="201"/>
      <c r="D113" s="197" t="s">
        <v>267</v>
      </c>
      <c r="E113" s="201"/>
      <c r="F113" s="198">
        <v>10833.797541982856</v>
      </c>
      <c r="G113" s="198">
        <v>10833.797541982858</v>
      </c>
      <c r="H113" s="198">
        <v>10833.797541982858</v>
      </c>
      <c r="I113" s="202"/>
      <c r="J113" s="202">
        <v>270</v>
      </c>
      <c r="K113" s="202">
        <v>272</v>
      </c>
      <c r="L113" s="202">
        <v>277</v>
      </c>
      <c r="M113" s="202"/>
      <c r="N113" s="199" t="s">
        <v>330</v>
      </c>
      <c r="O113" s="203"/>
      <c r="P113" s="194" t="s">
        <v>106</v>
      </c>
      <c r="Q113" s="202"/>
      <c r="R113" s="202">
        <v>2925125.3363353712</v>
      </c>
      <c r="S113" s="202">
        <v>2946792.9314193372</v>
      </c>
      <c r="T113" s="202">
        <v>3000961.9191292515</v>
      </c>
      <c r="U113" s="198">
        <v>28003272.206118822</v>
      </c>
      <c r="X113" s="259"/>
    </row>
    <row r="114" spans="1:24" s="192" customFormat="1" x14ac:dyDescent="0.2">
      <c r="A114" s="205" t="s">
        <v>106</v>
      </c>
      <c r="B114" s="195" t="s">
        <v>331</v>
      </c>
      <c r="C114" s="201"/>
      <c r="D114" s="197" t="s">
        <v>267</v>
      </c>
      <c r="E114" s="201"/>
      <c r="F114" s="198">
        <v>26490.193939200304</v>
      </c>
      <c r="G114" s="198">
        <v>26490.193939200304</v>
      </c>
      <c r="H114" s="198">
        <v>26490.193939200304</v>
      </c>
      <c r="I114" s="202"/>
      <c r="J114" s="202">
        <v>73</v>
      </c>
      <c r="K114" s="202">
        <v>73</v>
      </c>
      <c r="L114" s="202">
        <v>74</v>
      </c>
      <c r="M114" s="202"/>
      <c r="N114" s="199" t="s">
        <v>332</v>
      </c>
      <c r="O114" s="203"/>
      <c r="P114" s="194" t="s">
        <v>106</v>
      </c>
      <c r="Q114" s="202"/>
      <c r="R114" s="202">
        <v>1933784.1575616221</v>
      </c>
      <c r="S114" s="202">
        <v>1933784.1575616221</v>
      </c>
      <c r="T114" s="202">
        <v>1960274.3515008225</v>
      </c>
      <c r="U114" s="198">
        <v>18179571.93006628</v>
      </c>
      <c r="X114" s="259"/>
    </row>
    <row r="115" spans="1:24" s="192" customFormat="1" x14ac:dyDescent="0.2">
      <c r="A115" s="205" t="s">
        <v>106</v>
      </c>
      <c r="B115" s="195" t="s">
        <v>333</v>
      </c>
      <c r="C115" s="201"/>
      <c r="D115" s="197" t="s">
        <v>267</v>
      </c>
      <c r="E115" s="201"/>
      <c r="F115" s="198">
        <v>19761.850898825123</v>
      </c>
      <c r="G115" s="198">
        <v>19761.850898825123</v>
      </c>
      <c r="H115" s="198">
        <v>19761.850898825123</v>
      </c>
      <c r="I115" s="202"/>
      <c r="J115" s="202">
        <v>47</v>
      </c>
      <c r="K115" s="202">
        <v>49</v>
      </c>
      <c r="L115" s="202">
        <v>51</v>
      </c>
      <c r="M115" s="202"/>
      <c r="N115" s="199" t="s">
        <v>334</v>
      </c>
      <c r="O115" s="203"/>
      <c r="P115" s="194" t="s">
        <v>106</v>
      </c>
      <c r="Q115" s="202"/>
      <c r="R115" s="202">
        <v>928806.99224478076</v>
      </c>
      <c r="S115" s="202">
        <v>968330.69404243107</v>
      </c>
      <c r="T115" s="202">
        <v>1007854.3958400813</v>
      </c>
      <c r="U115" s="198">
        <v>8842170.8963503614</v>
      </c>
      <c r="X115" s="259"/>
    </row>
    <row r="116" spans="1:24" s="192" customFormat="1" x14ac:dyDescent="0.2">
      <c r="A116" s="205" t="s">
        <v>106</v>
      </c>
      <c r="B116" s="195" t="s">
        <v>335</v>
      </c>
      <c r="C116" s="201"/>
      <c r="D116" s="197" t="s">
        <v>267</v>
      </c>
      <c r="E116" s="201"/>
      <c r="F116" s="198">
        <v>30535.718715433406</v>
      </c>
      <c r="G116" s="198">
        <v>30535.718715433406</v>
      </c>
      <c r="H116" s="198">
        <v>30535.718715433406</v>
      </c>
      <c r="I116" s="202"/>
      <c r="J116" s="202">
        <v>3</v>
      </c>
      <c r="K116" s="202">
        <v>3</v>
      </c>
      <c r="L116" s="202">
        <v>3</v>
      </c>
      <c r="M116" s="202"/>
      <c r="N116" s="199" t="s">
        <v>336</v>
      </c>
      <c r="O116" s="203"/>
      <c r="P116" s="194" t="s">
        <v>106</v>
      </c>
      <c r="Q116" s="202"/>
      <c r="R116" s="202">
        <v>91607.156146300214</v>
      </c>
      <c r="S116" s="202">
        <v>91607.156146300214</v>
      </c>
      <c r="T116" s="202">
        <v>91607.156146300214</v>
      </c>
      <c r="U116" s="198">
        <v>852030.36535955791</v>
      </c>
      <c r="X116" s="259"/>
    </row>
    <row r="117" spans="1:24" s="192" customFormat="1" x14ac:dyDescent="0.2">
      <c r="A117" s="205" t="s">
        <v>106</v>
      </c>
      <c r="B117" s="195" t="s">
        <v>337</v>
      </c>
      <c r="C117" s="201"/>
      <c r="D117" s="197" t="s">
        <v>267</v>
      </c>
      <c r="E117" s="201"/>
      <c r="F117" s="198">
        <v>37111.506394765522</v>
      </c>
      <c r="G117" s="198">
        <v>37111.506394765522</v>
      </c>
      <c r="H117" s="198">
        <v>37111.506394765522</v>
      </c>
      <c r="I117" s="202"/>
      <c r="J117" s="202">
        <v>1</v>
      </c>
      <c r="K117" s="202">
        <v>1</v>
      </c>
      <c r="L117" s="202">
        <v>1</v>
      </c>
      <c r="M117" s="202"/>
      <c r="N117" s="199" t="s">
        <v>338</v>
      </c>
      <c r="O117" s="203"/>
      <c r="P117" s="194" t="s">
        <v>106</v>
      </c>
      <c r="Q117" s="202"/>
      <c r="R117" s="202">
        <v>37111.506394765522</v>
      </c>
      <c r="S117" s="202">
        <v>37111.506394765522</v>
      </c>
      <c r="T117" s="202">
        <v>37111.506394765522</v>
      </c>
      <c r="U117" s="198">
        <v>345170.93900806044</v>
      </c>
      <c r="X117" s="259"/>
    </row>
    <row r="118" spans="1:24" s="192" customFormat="1" x14ac:dyDescent="0.2">
      <c r="A118" s="205" t="s">
        <v>106</v>
      </c>
      <c r="B118" s="195" t="s">
        <v>339</v>
      </c>
      <c r="C118" s="201"/>
      <c r="D118" s="197" t="s">
        <v>267</v>
      </c>
      <c r="E118" s="201"/>
      <c r="F118" s="198">
        <v>26490.193939200304</v>
      </c>
      <c r="G118" s="198">
        <v>26490.193939200304</v>
      </c>
      <c r="H118" s="198">
        <v>26490.193939200304</v>
      </c>
      <c r="I118" s="202"/>
      <c r="J118" s="202">
        <v>1</v>
      </c>
      <c r="K118" s="202">
        <v>1</v>
      </c>
      <c r="L118" s="202">
        <v>1</v>
      </c>
      <c r="M118" s="202"/>
      <c r="N118" s="199" t="s">
        <v>340</v>
      </c>
      <c r="O118" s="203"/>
      <c r="P118" s="194" t="s">
        <v>106</v>
      </c>
      <c r="Q118" s="202"/>
      <c r="R118" s="202">
        <v>26490.193939200304</v>
      </c>
      <c r="S118" s="202">
        <v>26490.193939200304</v>
      </c>
      <c r="T118" s="202">
        <v>26490.193939200304</v>
      </c>
      <c r="U118" s="198">
        <v>246383.02689066328</v>
      </c>
      <c r="X118" s="259"/>
    </row>
    <row r="119" spans="1:24" s="192" customFormat="1" x14ac:dyDescent="0.2">
      <c r="A119" s="205" t="s">
        <v>106</v>
      </c>
      <c r="B119" s="195" t="s">
        <v>341</v>
      </c>
      <c r="C119" s="201"/>
      <c r="D119" s="197" t="s">
        <v>267</v>
      </c>
      <c r="E119" s="201"/>
      <c r="F119" s="198">
        <v>10833.797541982856</v>
      </c>
      <c r="G119" s="198">
        <v>10833.797541982856</v>
      </c>
      <c r="H119" s="198">
        <v>10833.797541982856</v>
      </c>
      <c r="I119" s="202"/>
      <c r="J119" s="202">
        <v>77</v>
      </c>
      <c r="K119" s="202">
        <v>78</v>
      </c>
      <c r="L119" s="202">
        <v>78</v>
      </c>
      <c r="M119" s="202"/>
      <c r="N119" s="199" t="s">
        <v>342</v>
      </c>
      <c r="O119" s="203"/>
      <c r="P119" s="194" t="s">
        <v>106</v>
      </c>
      <c r="Q119" s="202"/>
      <c r="R119" s="202">
        <v>834202.41073268</v>
      </c>
      <c r="S119" s="202">
        <v>845036.20827466284</v>
      </c>
      <c r="T119" s="202">
        <v>845036.20827466284</v>
      </c>
      <c r="U119" s="198">
        <v>7745616.0103914971</v>
      </c>
      <c r="X119" s="259"/>
    </row>
    <row r="120" spans="1:24" s="192" customFormat="1" x14ac:dyDescent="0.2">
      <c r="A120" s="205" t="s">
        <v>106</v>
      </c>
      <c r="B120" s="195" t="s">
        <v>343</v>
      </c>
      <c r="C120" s="201"/>
      <c r="D120" s="197" t="s">
        <v>267</v>
      </c>
      <c r="E120" s="201"/>
      <c r="F120" s="198">
        <v>7712.1622145088231</v>
      </c>
      <c r="G120" s="198">
        <v>7712.1622145088231</v>
      </c>
      <c r="H120" s="198">
        <v>7712.1622145088231</v>
      </c>
      <c r="I120" s="202"/>
      <c r="J120" s="202">
        <v>60</v>
      </c>
      <c r="K120" s="202">
        <v>54</v>
      </c>
      <c r="L120" s="202">
        <v>53</v>
      </c>
      <c r="M120" s="202"/>
      <c r="N120" s="199" t="s">
        <v>344</v>
      </c>
      <c r="O120" s="203"/>
      <c r="P120" s="194" t="s">
        <v>106</v>
      </c>
      <c r="Q120" s="202"/>
      <c r="R120" s="202">
        <v>462729.73287052941</v>
      </c>
      <c r="S120" s="202">
        <v>416456.75958347647</v>
      </c>
      <c r="T120" s="202">
        <v>408744.5973689676</v>
      </c>
      <c r="U120" s="198">
        <v>4099309.5792465853</v>
      </c>
      <c r="X120" s="259"/>
    </row>
    <row r="121" spans="1:24" s="192" customFormat="1" x14ac:dyDescent="0.2">
      <c r="A121" s="205" t="s">
        <v>106</v>
      </c>
      <c r="B121" s="195" t="s">
        <v>345</v>
      </c>
      <c r="C121" s="201"/>
      <c r="D121" s="197" t="s">
        <v>267</v>
      </c>
      <c r="E121" s="201"/>
      <c r="F121" s="198">
        <v>45479.388348310415</v>
      </c>
      <c r="G121" s="198">
        <v>45479.388348310415</v>
      </c>
      <c r="H121" s="198">
        <v>45479.388348310415</v>
      </c>
      <c r="I121" s="202"/>
      <c r="J121" s="202">
        <v>15</v>
      </c>
      <c r="K121" s="202">
        <v>15</v>
      </c>
      <c r="L121" s="202">
        <v>15</v>
      </c>
      <c r="M121" s="202"/>
      <c r="N121" s="199" t="s">
        <v>346</v>
      </c>
      <c r="O121" s="203"/>
      <c r="P121" s="194" t="s">
        <v>106</v>
      </c>
      <c r="Q121" s="202"/>
      <c r="R121" s="202">
        <v>682190.82522465626</v>
      </c>
      <c r="S121" s="202">
        <v>682190.82522465626</v>
      </c>
      <c r="T121" s="202">
        <v>682190.82522465626</v>
      </c>
      <c r="U121" s="198">
        <v>6344998.1823747698</v>
      </c>
      <c r="X121" s="259"/>
    </row>
    <row r="122" spans="1:24" s="192" customFormat="1" x14ac:dyDescent="0.2">
      <c r="A122" s="205" t="s">
        <v>106</v>
      </c>
      <c r="B122" s="195" t="s">
        <v>347</v>
      </c>
      <c r="C122" s="201"/>
      <c r="D122" s="197" t="s">
        <v>267</v>
      </c>
      <c r="E122" s="201"/>
      <c r="F122" s="198">
        <v>45479.388348310422</v>
      </c>
      <c r="G122" s="198">
        <v>45479.388348310422</v>
      </c>
      <c r="H122" s="198">
        <v>45479.388348310422</v>
      </c>
      <c r="I122" s="202"/>
      <c r="J122" s="202">
        <v>1</v>
      </c>
      <c r="K122" s="202">
        <v>1</v>
      </c>
      <c r="L122" s="202">
        <v>1</v>
      </c>
      <c r="M122" s="202"/>
      <c r="N122" s="199" t="s">
        <v>348</v>
      </c>
      <c r="O122" s="203"/>
      <c r="P122" s="194" t="s">
        <v>106</v>
      </c>
      <c r="Q122" s="202"/>
      <c r="R122" s="202">
        <v>45479.388348310422</v>
      </c>
      <c r="S122" s="202">
        <v>45479.388348310422</v>
      </c>
      <c r="T122" s="202">
        <v>45479.388348310422</v>
      </c>
      <c r="U122" s="198">
        <v>422999.87882498471</v>
      </c>
      <c r="X122" s="259"/>
    </row>
    <row r="123" spans="1:24" s="192" customFormat="1" x14ac:dyDescent="0.2">
      <c r="A123" s="205" t="s">
        <v>106</v>
      </c>
      <c r="B123" s="195" t="s">
        <v>349</v>
      </c>
      <c r="C123" s="201"/>
      <c r="D123" s="197" t="s">
        <v>267</v>
      </c>
      <c r="E123" s="201"/>
      <c r="F123" s="198">
        <v>70952.664732909572</v>
      </c>
      <c r="G123" s="198">
        <v>70952.664732909572</v>
      </c>
      <c r="H123" s="198">
        <v>70952.664732909572</v>
      </c>
      <c r="I123" s="202"/>
      <c r="J123" s="202">
        <v>1</v>
      </c>
      <c r="K123" s="202">
        <v>1</v>
      </c>
      <c r="L123" s="202">
        <v>1</v>
      </c>
      <c r="M123" s="202"/>
      <c r="N123" s="199" t="s">
        <v>350</v>
      </c>
      <c r="O123" s="203"/>
      <c r="P123" s="194" t="s">
        <v>106</v>
      </c>
      <c r="Q123" s="202"/>
      <c r="R123" s="202">
        <v>70952.664732909572</v>
      </c>
      <c r="S123" s="202">
        <v>70952.664732909572</v>
      </c>
      <c r="T123" s="202">
        <v>70952.664732909572</v>
      </c>
      <c r="U123" s="198">
        <v>659924.65784412296</v>
      </c>
      <c r="X123" s="259"/>
    </row>
    <row r="124" spans="1:24" s="192" customFormat="1" x14ac:dyDescent="0.2">
      <c r="A124" s="205" t="s">
        <v>106</v>
      </c>
      <c r="B124" s="195" t="s">
        <v>351</v>
      </c>
      <c r="C124" s="201"/>
      <c r="D124" s="197" t="s">
        <v>267</v>
      </c>
      <c r="E124" s="201"/>
      <c r="F124" s="198">
        <v>34190.512031457285</v>
      </c>
      <c r="G124" s="198">
        <v>34190.512031457285</v>
      </c>
      <c r="H124" s="198">
        <v>34190.512031457285</v>
      </c>
      <c r="I124" s="202"/>
      <c r="J124" s="202">
        <v>16</v>
      </c>
      <c r="K124" s="202">
        <v>16</v>
      </c>
      <c r="L124" s="202">
        <v>16</v>
      </c>
      <c r="M124" s="202"/>
      <c r="N124" s="199" t="s">
        <v>352</v>
      </c>
      <c r="O124" s="203"/>
      <c r="P124" s="194" t="s">
        <v>106</v>
      </c>
      <c r="Q124" s="202"/>
      <c r="R124" s="202">
        <v>547048.19250331656</v>
      </c>
      <c r="S124" s="202">
        <v>547048.19250331656</v>
      </c>
      <c r="T124" s="202">
        <v>547048.19250331656</v>
      </c>
      <c r="U124" s="198">
        <v>5051383.7362034675</v>
      </c>
      <c r="X124" s="259"/>
    </row>
    <row r="125" spans="1:24" s="192" customFormat="1" x14ac:dyDescent="0.2">
      <c r="A125" s="205" t="s">
        <v>106</v>
      </c>
      <c r="B125" s="195" t="s">
        <v>353</v>
      </c>
      <c r="C125" s="201"/>
      <c r="D125" s="197" t="s">
        <v>267</v>
      </c>
      <c r="E125" s="201"/>
      <c r="F125" s="198">
        <v>34190.512031457285</v>
      </c>
      <c r="G125" s="198">
        <v>34190.512031457285</v>
      </c>
      <c r="H125" s="198">
        <v>34190.512031457285</v>
      </c>
      <c r="I125" s="202"/>
      <c r="J125" s="202">
        <v>16</v>
      </c>
      <c r="K125" s="202">
        <v>16</v>
      </c>
      <c r="L125" s="202">
        <v>16</v>
      </c>
      <c r="M125" s="202"/>
      <c r="N125" s="199" t="s">
        <v>354</v>
      </c>
      <c r="O125" s="203"/>
      <c r="P125" s="194" t="s">
        <v>106</v>
      </c>
      <c r="Q125" s="202"/>
      <c r="R125" s="202">
        <v>547048.19250331656</v>
      </c>
      <c r="S125" s="202">
        <v>547048.19250331656</v>
      </c>
      <c r="T125" s="202">
        <v>547048.19250331656</v>
      </c>
      <c r="U125" s="198">
        <v>5051383.7362034675</v>
      </c>
      <c r="X125" s="259"/>
    </row>
    <row r="126" spans="1:24" s="192" customFormat="1" x14ac:dyDescent="0.2">
      <c r="A126" s="205" t="s">
        <v>106</v>
      </c>
      <c r="B126" s="195" t="s">
        <v>355</v>
      </c>
      <c r="C126" s="201"/>
      <c r="D126" s="197" t="s">
        <v>267</v>
      </c>
      <c r="E126" s="201"/>
      <c r="F126" s="198">
        <v>19761.870064071489</v>
      </c>
      <c r="G126" s="198">
        <v>19761.870064071489</v>
      </c>
      <c r="H126" s="198">
        <v>19761.870064071489</v>
      </c>
      <c r="I126" s="202"/>
      <c r="J126" s="202">
        <v>4</v>
      </c>
      <c r="K126" s="202">
        <v>4</v>
      </c>
      <c r="L126" s="202">
        <v>4</v>
      </c>
      <c r="M126" s="202"/>
      <c r="N126" s="199" t="s">
        <v>356</v>
      </c>
      <c r="O126" s="203"/>
      <c r="P126" s="194" t="s">
        <v>106</v>
      </c>
      <c r="Q126" s="202"/>
      <c r="R126" s="202">
        <v>79047.480256285955</v>
      </c>
      <c r="S126" s="202">
        <v>79047.480256285955</v>
      </c>
      <c r="T126" s="202">
        <v>79047.480256285955</v>
      </c>
      <c r="U126" s="198">
        <v>589504.14808650652</v>
      </c>
      <c r="X126" s="259"/>
    </row>
    <row r="127" spans="1:24" s="192" customFormat="1" x14ac:dyDescent="0.2">
      <c r="A127" s="205" t="s">
        <v>106</v>
      </c>
      <c r="B127" s="195" t="s">
        <v>357</v>
      </c>
      <c r="C127" s="201"/>
      <c r="D127" s="197" t="s">
        <v>267</v>
      </c>
      <c r="E127" s="201"/>
      <c r="F127" s="198">
        <v>25241.932695761112</v>
      </c>
      <c r="G127" s="198">
        <v>25241.932695761112</v>
      </c>
      <c r="H127" s="198">
        <v>25241.932695761112</v>
      </c>
      <c r="I127" s="202"/>
      <c r="J127" s="202">
        <v>10</v>
      </c>
      <c r="K127" s="202">
        <v>10</v>
      </c>
      <c r="L127" s="202">
        <v>9</v>
      </c>
      <c r="M127" s="202"/>
      <c r="N127" s="199" t="s">
        <v>358</v>
      </c>
      <c r="O127" s="203"/>
      <c r="P127" s="194" t="s">
        <v>106</v>
      </c>
      <c r="Q127" s="202"/>
      <c r="R127" s="202">
        <v>252419.32695761113</v>
      </c>
      <c r="S127" s="202">
        <v>252419.32695761113</v>
      </c>
      <c r="T127" s="202">
        <v>227177.39426185002</v>
      </c>
      <c r="U127" s="198">
        <v>2295420.1284755706</v>
      </c>
      <c r="X127" s="259"/>
    </row>
    <row r="128" spans="1:24" s="192" customFormat="1" x14ac:dyDescent="0.2">
      <c r="A128" s="205" t="s">
        <v>106</v>
      </c>
      <c r="B128" s="195" t="s">
        <v>359</v>
      </c>
      <c r="C128" s="201"/>
      <c r="D128" s="197" t="s">
        <v>267</v>
      </c>
      <c r="E128" s="201"/>
      <c r="F128" s="198">
        <v>34190.512031457285</v>
      </c>
      <c r="G128" s="198">
        <v>34190.512031457285</v>
      </c>
      <c r="H128" s="198">
        <v>34190.512031457285</v>
      </c>
      <c r="I128" s="202"/>
      <c r="J128" s="202">
        <v>1</v>
      </c>
      <c r="K128" s="202">
        <v>1</v>
      </c>
      <c r="L128" s="202">
        <v>1</v>
      </c>
      <c r="M128" s="202"/>
      <c r="N128" s="199" t="s">
        <v>360</v>
      </c>
      <c r="O128" s="203"/>
      <c r="P128" s="194" t="s">
        <v>106</v>
      </c>
      <c r="Q128" s="202"/>
      <c r="R128" s="202">
        <v>34190.512031457285</v>
      </c>
      <c r="S128" s="202">
        <v>34190.512031457285</v>
      </c>
      <c r="T128" s="202">
        <v>34190.512031457285</v>
      </c>
      <c r="U128" s="198">
        <v>318003.02121885453</v>
      </c>
      <c r="X128" s="259"/>
    </row>
    <row r="129" spans="1:24" s="192" customFormat="1" x14ac:dyDescent="0.2">
      <c r="A129" s="205" t="s">
        <v>106</v>
      </c>
      <c r="B129" s="195" t="s">
        <v>361</v>
      </c>
      <c r="C129" s="201"/>
      <c r="D129" s="197" t="s">
        <v>267</v>
      </c>
      <c r="E129" s="201"/>
      <c r="F129" s="198">
        <v>19761.850898825123</v>
      </c>
      <c r="G129" s="198">
        <v>19761.850898825123</v>
      </c>
      <c r="H129" s="198">
        <v>19761.850898825123</v>
      </c>
      <c r="I129" s="202"/>
      <c r="J129" s="202">
        <v>13</v>
      </c>
      <c r="K129" s="202">
        <v>13</v>
      </c>
      <c r="L129" s="202">
        <v>13</v>
      </c>
      <c r="M129" s="202"/>
      <c r="N129" s="199" t="s">
        <v>362</v>
      </c>
      <c r="O129" s="203"/>
      <c r="P129" s="194" t="s">
        <v>106</v>
      </c>
      <c r="Q129" s="202"/>
      <c r="R129" s="202">
        <v>256904.06168472662</v>
      </c>
      <c r="S129" s="202">
        <v>256904.06168472662</v>
      </c>
      <c r="T129" s="202">
        <v>256904.06168472662</v>
      </c>
      <c r="U129" s="198">
        <v>2388803.8542829142</v>
      </c>
      <c r="X129" s="259"/>
    </row>
    <row r="130" spans="1:24" s="192" customFormat="1" x14ac:dyDescent="0.2">
      <c r="A130" s="205" t="s">
        <v>106</v>
      </c>
      <c r="B130" s="195" t="s">
        <v>363</v>
      </c>
      <c r="C130" s="201"/>
      <c r="D130" s="197" t="s">
        <v>267</v>
      </c>
      <c r="E130" s="201"/>
      <c r="F130" s="198">
        <v>19761.850898825123</v>
      </c>
      <c r="G130" s="198">
        <v>19761.850898825123</v>
      </c>
      <c r="H130" s="198">
        <v>19761.850898825123</v>
      </c>
      <c r="I130" s="202"/>
      <c r="J130" s="202">
        <v>26</v>
      </c>
      <c r="K130" s="202">
        <v>26</v>
      </c>
      <c r="L130" s="202">
        <v>26</v>
      </c>
      <c r="M130" s="202"/>
      <c r="N130" s="199" t="s">
        <v>364</v>
      </c>
      <c r="O130" s="203"/>
      <c r="P130" s="194" t="s">
        <v>106</v>
      </c>
      <c r="Q130" s="202"/>
      <c r="R130" s="202">
        <v>513808.12336945324</v>
      </c>
      <c r="S130" s="202">
        <v>513808.12336945324</v>
      </c>
      <c r="T130" s="202">
        <v>513808.12336945324</v>
      </c>
      <c r="U130" s="198">
        <v>4861019.580478617</v>
      </c>
      <c r="X130" s="259"/>
    </row>
    <row r="131" spans="1:24" s="192" customFormat="1" x14ac:dyDescent="0.2">
      <c r="A131" s="205" t="s">
        <v>106</v>
      </c>
      <c r="B131" s="195" t="s">
        <v>365</v>
      </c>
      <c r="C131" s="201"/>
      <c r="D131" s="197" t="s">
        <v>267</v>
      </c>
      <c r="E131" s="201"/>
      <c r="F131" s="198">
        <v>19814.651152552964</v>
      </c>
      <c r="G131" s="198">
        <v>19814.651152552964</v>
      </c>
      <c r="H131" s="198">
        <v>19814.651152552964</v>
      </c>
      <c r="I131" s="202"/>
      <c r="J131" s="202">
        <v>54</v>
      </c>
      <c r="K131" s="202">
        <v>54</v>
      </c>
      <c r="L131" s="202">
        <v>54</v>
      </c>
      <c r="M131" s="202"/>
      <c r="N131" s="199" t="s">
        <v>366</v>
      </c>
      <c r="O131" s="203"/>
      <c r="P131" s="194" t="s">
        <v>106</v>
      </c>
      <c r="Q131" s="202"/>
      <c r="R131" s="202">
        <v>1069991.16223786</v>
      </c>
      <c r="S131" s="202">
        <v>1069991.16223786</v>
      </c>
      <c r="T131" s="202">
        <v>1069991.16223786</v>
      </c>
      <c r="U131" s="198">
        <v>9992392.2195364721</v>
      </c>
      <c r="X131" s="259"/>
    </row>
    <row r="132" spans="1:24" s="192" customFormat="1" x14ac:dyDescent="0.2">
      <c r="A132" s="205" t="s">
        <v>106</v>
      </c>
      <c r="B132" s="195" t="s">
        <v>367</v>
      </c>
      <c r="C132" s="201"/>
      <c r="D132" s="197" t="s">
        <v>267</v>
      </c>
      <c r="E132" s="201"/>
      <c r="F132" s="198">
        <v>29959.486835684518</v>
      </c>
      <c r="G132" s="198">
        <v>29959.486835684518</v>
      </c>
      <c r="H132" s="198">
        <v>29959.486835684518</v>
      </c>
      <c r="I132" s="202"/>
      <c r="J132" s="202">
        <v>1</v>
      </c>
      <c r="K132" s="202">
        <v>1</v>
      </c>
      <c r="L132" s="202">
        <v>1</v>
      </c>
      <c r="M132" s="202"/>
      <c r="N132" s="199" t="s">
        <v>368</v>
      </c>
      <c r="O132" s="203"/>
      <c r="P132" s="194" t="s">
        <v>106</v>
      </c>
      <c r="Q132" s="202"/>
      <c r="R132" s="202">
        <v>29959.486835684518</v>
      </c>
      <c r="S132" s="202">
        <v>29959.486835684518</v>
      </c>
      <c r="T132" s="202">
        <v>29959.486835684518</v>
      </c>
      <c r="U132" s="198">
        <v>278650.6185535767</v>
      </c>
      <c r="X132" s="259"/>
    </row>
    <row r="133" spans="1:24" s="192" customFormat="1" x14ac:dyDescent="0.2">
      <c r="A133" s="205" t="s">
        <v>106</v>
      </c>
      <c r="B133" s="195" t="s">
        <v>369</v>
      </c>
      <c r="C133" s="201"/>
      <c r="D133" s="197" t="s">
        <v>267</v>
      </c>
      <c r="E133" s="201"/>
      <c r="F133" s="198">
        <v>39152.126001180048</v>
      </c>
      <c r="G133" s="198">
        <v>39152.126001180048</v>
      </c>
      <c r="H133" s="198">
        <v>39152.126001180048</v>
      </c>
      <c r="I133" s="202"/>
      <c r="J133" s="202">
        <v>1</v>
      </c>
      <c r="K133" s="202">
        <v>1</v>
      </c>
      <c r="L133" s="202">
        <v>1</v>
      </c>
      <c r="M133" s="202"/>
      <c r="N133" s="199" t="s">
        <v>370</v>
      </c>
      <c r="O133" s="203"/>
      <c r="P133" s="194" t="s">
        <v>106</v>
      </c>
      <c r="Q133" s="202"/>
      <c r="R133" s="202">
        <v>39152.126001180048</v>
      </c>
      <c r="S133" s="202">
        <v>39152.126001180048</v>
      </c>
      <c r="T133" s="202">
        <v>39152.126001180048</v>
      </c>
      <c r="U133" s="198">
        <v>364150.5756096454</v>
      </c>
      <c r="X133" s="259"/>
    </row>
    <row r="134" spans="1:24" s="192" customFormat="1" x14ac:dyDescent="0.2">
      <c r="A134" s="205" t="s">
        <v>106</v>
      </c>
      <c r="B134" s="195" t="s">
        <v>371</v>
      </c>
      <c r="C134" s="201"/>
      <c r="D134" s="197" t="s">
        <v>267</v>
      </c>
      <c r="E134" s="201"/>
      <c r="F134" s="198">
        <v>45479.378765687237</v>
      </c>
      <c r="G134" s="198">
        <v>45479.378765687237</v>
      </c>
      <c r="H134" s="198">
        <v>45479.378765687237</v>
      </c>
      <c r="I134" s="202"/>
      <c r="J134" s="202">
        <v>1</v>
      </c>
      <c r="K134" s="202">
        <v>1</v>
      </c>
      <c r="L134" s="202">
        <v>1</v>
      </c>
      <c r="M134" s="202"/>
      <c r="N134" s="199" t="s">
        <v>372</v>
      </c>
      <c r="O134" s="203"/>
      <c r="P134" s="194" t="s">
        <v>106</v>
      </c>
      <c r="Q134" s="202"/>
      <c r="R134" s="202">
        <v>45479.378765687237</v>
      </c>
      <c r="S134" s="202">
        <v>45479.378765687237</v>
      </c>
      <c r="T134" s="202">
        <v>45479.378765687237</v>
      </c>
      <c r="U134" s="198">
        <v>422999.7883038756</v>
      </c>
      <c r="X134" s="259"/>
    </row>
    <row r="135" spans="1:24" s="192" customFormat="1" x14ac:dyDescent="0.2">
      <c r="A135" s="205" t="s">
        <v>106</v>
      </c>
      <c r="B135" s="195" t="s">
        <v>373</v>
      </c>
      <c r="C135" s="201"/>
      <c r="D135" s="197" t="s">
        <v>267</v>
      </c>
      <c r="E135" s="201"/>
      <c r="F135" s="198">
        <v>45479.378765687237</v>
      </c>
      <c r="G135" s="198">
        <v>45479.378765687237</v>
      </c>
      <c r="H135" s="198">
        <v>45479.378765687237</v>
      </c>
      <c r="I135" s="202"/>
      <c r="J135" s="202">
        <v>1</v>
      </c>
      <c r="K135" s="202">
        <v>1</v>
      </c>
      <c r="L135" s="202">
        <v>1</v>
      </c>
      <c r="M135" s="202"/>
      <c r="N135" s="199" t="s">
        <v>374</v>
      </c>
      <c r="O135" s="203"/>
      <c r="P135" s="194" t="s">
        <v>106</v>
      </c>
      <c r="Q135" s="202"/>
      <c r="R135" s="202">
        <v>45479.378765687237</v>
      </c>
      <c r="S135" s="202">
        <v>45479.378765687237</v>
      </c>
      <c r="T135" s="202">
        <v>45479.378765687237</v>
      </c>
      <c r="U135" s="198">
        <v>422999.7883038756</v>
      </c>
      <c r="X135" s="259"/>
    </row>
    <row r="136" spans="1:24" s="192" customFormat="1" x14ac:dyDescent="0.2">
      <c r="A136" s="205" t="s">
        <v>106</v>
      </c>
      <c r="B136" s="195" t="s">
        <v>375</v>
      </c>
      <c r="C136" s="201"/>
      <c r="D136" s="197" t="s">
        <v>267</v>
      </c>
      <c r="E136" s="201"/>
      <c r="F136" s="198">
        <v>54440.990468909702</v>
      </c>
      <c r="G136" s="198">
        <v>54440.990468909702</v>
      </c>
      <c r="H136" s="198">
        <v>54440.990468909702</v>
      </c>
      <c r="I136" s="202"/>
      <c r="J136" s="202">
        <v>1</v>
      </c>
      <c r="K136" s="202">
        <v>1</v>
      </c>
      <c r="L136" s="202">
        <v>1</v>
      </c>
      <c r="M136" s="202"/>
      <c r="N136" s="199" t="s">
        <v>376</v>
      </c>
      <c r="O136" s="203"/>
      <c r="P136" s="194" t="s">
        <v>106</v>
      </c>
      <c r="Q136" s="202"/>
      <c r="R136" s="202">
        <v>54440.990468909702</v>
      </c>
      <c r="S136" s="202">
        <v>54440.990468909702</v>
      </c>
      <c r="T136" s="202">
        <v>54440.990468909702</v>
      </c>
      <c r="U136" s="198">
        <v>506350.96718696982</v>
      </c>
      <c r="X136" s="259"/>
    </row>
    <row r="137" spans="1:24" s="192" customFormat="1" x14ac:dyDescent="0.2">
      <c r="A137" s="205" t="s">
        <v>106</v>
      </c>
      <c r="B137" s="195" t="s">
        <v>377</v>
      </c>
      <c r="C137" s="201"/>
      <c r="D137" s="197" t="s">
        <v>267</v>
      </c>
      <c r="E137" s="201"/>
      <c r="F137" s="198">
        <v>23601.818825200524</v>
      </c>
      <c r="G137" s="198">
        <v>23601.818825200524</v>
      </c>
      <c r="H137" s="198">
        <v>23601.818825200524</v>
      </c>
      <c r="I137" s="202"/>
      <c r="J137" s="202">
        <v>1</v>
      </c>
      <c r="K137" s="202">
        <v>1</v>
      </c>
      <c r="L137" s="202">
        <v>1</v>
      </c>
      <c r="M137" s="202"/>
      <c r="N137" s="199" t="s">
        <v>378</v>
      </c>
      <c r="O137" s="203"/>
      <c r="P137" s="194" t="s">
        <v>106</v>
      </c>
      <c r="Q137" s="202"/>
      <c r="R137" s="202">
        <v>23601.818825200524</v>
      </c>
      <c r="S137" s="202">
        <v>23601.818825200524</v>
      </c>
      <c r="T137" s="202">
        <v>23601.818825200524</v>
      </c>
      <c r="U137" s="198">
        <v>219518.50252330414</v>
      </c>
      <c r="X137" s="259"/>
    </row>
    <row r="138" spans="1:24" s="192" customFormat="1" x14ac:dyDescent="0.2">
      <c r="A138" s="205" t="s">
        <v>106</v>
      </c>
      <c r="B138" s="195" t="s">
        <v>379</v>
      </c>
      <c r="C138" s="201"/>
      <c r="D138" s="197" t="s">
        <v>267</v>
      </c>
      <c r="E138" s="201"/>
      <c r="F138" s="198">
        <v>12675.491473781</v>
      </c>
      <c r="G138" s="198">
        <v>12675.491473781</v>
      </c>
      <c r="H138" s="198">
        <v>12675.491473781</v>
      </c>
      <c r="I138" s="202"/>
      <c r="J138" s="202">
        <v>15</v>
      </c>
      <c r="K138" s="202">
        <v>15</v>
      </c>
      <c r="L138" s="202">
        <v>16</v>
      </c>
      <c r="M138" s="202"/>
      <c r="N138" s="199" t="s">
        <v>380</v>
      </c>
      <c r="O138" s="203"/>
      <c r="P138" s="194" t="s">
        <v>106</v>
      </c>
      <c r="Q138" s="202"/>
      <c r="R138" s="202">
        <v>190132.37210671499</v>
      </c>
      <c r="S138" s="202">
        <v>190132.37210671499</v>
      </c>
      <c r="T138" s="202">
        <v>202807.86358049599</v>
      </c>
      <c r="U138" s="198">
        <v>1792217.1122036641</v>
      </c>
      <c r="X138" s="259"/>
    </row>
    <row r="139" spans="1:24" s="192" customFormat="1" x14ac:dyDescent="0.2">
      <c r="A139" s="205" t="s">
        <v>106</v>
      </c>
      <c r="B139" s="195" t="s">
        <v>381</v>
      </c>
      <c r="C139" s="201"/>
      <c r="D139" s="197" t="s">
        <v>267</v>
      </c>
      <c r="E139" s="201"/>
      <c r="F139" s="198">
        <v>23601.818825200524</v>
      </c>
      <c r="G139" s="198">
        <v>23601.818825200524</v>
      </c>
      <c r="H139" s="198">
        <v>23601.818825200524</v>
      </c>
      <c r="I139" s="202"/>
      <c r="J139" s="202">
        <v>1</v>
      </c>
      <c r="K139" s="202">
        <v>1</v>
      </c>
      <c r="L139" s="202">
        <v>1</v>
      </c>
      <c r="M139" s="202"/>
      <c r="N139" s="199" t="s">
        <v>382</v>
      </c>
      <c r="O139" s="203"/>
      <c r="P139" s="194" t="s">
        <v>106</v>
      </c>
      <c r="Q139" s="202"/>
      <c r="R139" s="202">
        <v>23601.818825200524</v>
      </c>
      <c r="S139" s="202">
        <v>23601.818825200524</v>
      </c>
      <c r="T139" s="202">
        <v>23601.818825200524</v>
      </c>
      <c r="U139" s="198">
        <v>219518.50252330414</v>
      </c>
      <c r="X139" s="259"/>
    </row>
    <row r="140" spans="1:24" s="192" customFormat="1" x14ac:dyDescent="0.2">
      <c r="A140" s="205" t="s">
        <v>106</v>
      </c>
      <c r="B140" s="195" t="s">
        <v>383</v>
      </c>
      <c r="C140" s="201"/>
      <c r="D140" s="197" t="s">
        <v>267</v>
      </c>
      <c r="E140" s="201"/>
      <c r="F140" s="198">
        <v>39152.11641855687</v>
      </c>
      <c r="G140" s="198">
        <v>39152.11641855687</v>
      </c>
      <c r="H140" s="198">
        <v>39152.11641855687</v>
      </c>
      <c r="I140" s="202"/>
      <c r="J140" s="202">
        <v>1</v>
      </c>
      <c r="K140" s="202">
        <v>1</v>
      </c>
      <c r="L140" s="202">
        <v>1</v>
      </c>
      <c r="M140" s="202"/>
      <c r="N140" s="199" t="s">
        <v>384</v>
      </c>
      <c r="O140" s="203"/>
      <c r="P140" s="194" t="s">
        <v>106</v>
      </c>
      <c r="Q140" s="202"/>
      <c r="R140" s="202">
        <v>39152.11641855687</v>
      </c>
      <c r="S140" s="202">
        <v>39152.11641855687</v>
      </c>
      <c r="T140" s="202">
        <v>39152.11641855687</v>
      </c>
      <c r="U140" s="198">
        <v>364150.52630969556</v>
      </c>
      <c r="X140" s="259"/>
    </row>
    <row r="141" spans="1:24" s="192" customFormat="1" x14ac:dyDescent="0.2">
      <c r="A141" s="205" t="s">
        <v>106</v>
      </c>
      <c r="B141" s="195" t="s">
        <v>385</v>
      </c>
      <c r="C141" s="201"/>
      <c r="D141" s="197" t="s">
        <v>267</v>
      </c>
      <c r="E141" s="201"/>
      <c r="F141" s="198">
        <v>30535.709132810214</v>
      </c>
      <c r="G141" s="198">
        <v>30535.709132810214</v>
      </c>
      <c r="H141" s="198">
        <v>30535.709132810214</v>
      </c>
      <c r="I141" s="202"/>
      <c r="J141" s="202">
        <v>1</v>
      </c>
      <c r="K141" s="202">
        <v>1</v>
      </c>
      <c r="L141" s="202">
        <v>1</v>
      </c>
      <c r="M141" s="202"/>
      <c r="N141" s="199" t="s">
        <v>386</v>
      </c>
      <c r="O141" s="203"/>
      <c r="P141" s="194" t="s">
        <v>106</v>
      </c>
      <c r="Q141" s="202"/>
      <c r="R141" s="202">
        <v>30535.709132810214</v>
      </c>
      <c r="S141" s="202">
        <v>30535.709132810214</v>
      </c>
      <c r="T141" s="202">
        <v>30535.709132810214</v>
      </c>
      <c r="U141" s="198">
        <v>284010.03126541019</v>
      </c>
      <c r="X141" s="259"/>
    </row>
    <row r="142" spans="1:24" s="192" customFormat="1" x14ac:dyDescent="0.2">
      <c r="A142" s="205" t="s">
        <v>106</v>
      </c>
      <c r="B142" s="195" t="s">
        <v>387</v>
      </c>
      <c r="C142" s="201"/>
      <c r="D142" s="197" t="s">
        <v>267</v>
      </c>
      <c r="E142" s="201"/>
      <c r="F142" s="198">
        <v>33023.683919811068</v>
      </c>
      <c r="G142" s="198">
        <v>33023.683919811068</v>
      </c>
      <c r="H142" s="198">
        <v>33023.683919811068</v>
      </c>
      <c r="I142" s="202"/>
      <c r="J142" s="202">
        <v>1</v>
      </c>
      <c r="K142" s="202">
        <v>1</v>
      </c>
      <c r="L142" s="202">
        <v>1</v>
      </c>
      <c r="M142" s="202"/>
      <c r="N142" s="199" t="s">
        <v>388</v>
      </c>
      <c r="O142" s="203"/>
      <c r="P142" s="194" t="s">
        <v>106</v>
      </c>
      <c r="Q142" s="202"/>
      <c r="R142" s="202">
        <v>33023.683919811068</v>
      </c>
      <c r="S142" s="202">
        <v>33023.683919811068</v>
      </c>
      <c r="T142" s="202">
        <v>33023.683919811068</v>
      </c>
      <c r="U142" s="198">
        <v>307150.46711080417</v>
      </c>
      <c r="X142" s="259"/>
    </row>
    <row r="143" spans="1:24" s="192" customFormat="1" x14ac:dyDescent="0.2">
      <c r="A143" s="205" t="s">
        <v>106</v>
      </c>
      <c r="B143" s="195" t="s">
        <v>389</v>
      </c>
      <c r="C143" s="201"/>
      <c r="D143" s="197" t="s">
        <v>267</v>
      </c>
      <c r="E143" s="201"/>
      <c r="F143" s="198">
        <v>33023.683919811068</v>
      </c>
      <c r="G143" s="198">
        <v>33023.683919811068</v>
      </c>
      <c r="H143" s="198">
        <v>33023.683919811068</v>
      </c>
      <c r="I143" s="202"/>
      <c r="J143" s="202">
        <v>1</v>
      </c>
      <c r="K143" s="202">
        <v>1</v>
      </c>
      <c r="L143" s="202">
        <v>1</v>
      </c>
      <c r="M143" s="202"/>
      <c r="N143" s="199" t="s">
        <v>390</v>
      </c>
      <c r="O143" s="203"/>
      <c r="P143" s="194" t="s">
        <v>106</v>
      </c>
      <c r="Q143" s="202"/>
      <c r="R143" s="202">
        <v>33023.683919811068</v>
      </c>
      <c r="S143" s="202">
        <v>33023.683919811068</v>
      </c>
      <c r="T143" s="202">
        <v>33023.683919811068</v>
      </c>
      <c r="U143" s="198">
        <v>307150.46711080417</v>
      </c>
      <c r="X143" s="259"/>
    </row>
    <row r="144" spans="1:24" s="192" customFormat="1" x14ac:dyDescent="0.2">
      <c r="A144" s="205" t="s">
        <v>106</v>
      </c>
      <c r="B144" s="195" t="s">
        <v>391</v>
      </c>
      <c r="C144" s="201"/>
      <c r="D144" s="197" t="s">
        <v>267</v>
      </c>
      <c r="E144" s="201"/>
      <c r="F144" s="198">
        <v>12675.491473781</v>
      </c>
      <c r="G144" s="198">
        <v>12675.491473781</v>
      </c>
      <c r="H144" s="198">
        <v>12675.491473781</v>
      </c>
      <c r="I144" s="202"/>
      <c r="J144" s="202">
        <v>1</v>
      </c>
      <c r="K144" s="202">
        <v>1</v>
      </c>
      <c r="L144" s="202">
        <v>1</v>
      </c>
      <c r="M144" s="202"/>
      <c r="N144" s="199" t="s">
        <v>392</v>
      </c>
      <c r="O144" s="203"/>
      <c r="P144" s="194" t="s">
        <v>106</v>
      </c>
      <c r="Q144" s="202"/>
      <c r="R144" s="202">
        <v>12675.491473781</v>
      </c>
      <c r="S144" s="202">
        <v>12675.491473781</v>
      </c>
      <c r="T144" s="202">
        <v>12675.491473781</v>
      </c>
      <c r="U144" s="198">
        <v>117893.65747262503</v>
      </c>
      <c r="X144" s="259"/>
    </row>
    <row r="145" spans="1:24" s="192" customFormat="1" x14ac:dyDescent="0.2">
      <c r="A145" s="205" t="s">
        <v>106</v>
      </c>
      <c r="B145" s="195" t="s">
        <v>393</v>
      </c>
      <c r="C145" s="201"/>
      <c r="D145" s="197" t="s">
        <v>267</v>
      </c>
      <c r="E145" s="201"/>
      <c r="F145" s="198">
        <v>37111.506394765529</v>
      </c>
      <c r="G145" s="198">
        <v>37111.506394765522</v>
      </c>
      <c r="H145" s="198">
        <v>37111.506394765522</v>
      </c>
      <c r="I145" s="202"/>
      <c r="J145" s="202">
        <v>5</v>
      </c>
      <c r="K145" s="202">
        <v>7</v>
      </c>
      <c r="L145" s="202">
        <v>7</v>
      </c>
      <c r="M145" s="202"/>
      <c r="N145" s="199" t="s">
        <v>394</v>
      </c>
      <c r="O145" s="203"/>
      <c r="P145" s="194" t="s">
        <v>106</v>
      </c>
      <c r="Q145" s="202"/>
      <c r="R145" s="202">
        <v>185557.53197382763</v>
      </c>
      <c r="S145" s="202">
        <v>259780.54476335866</v>
      </c>
      <c r="T145" s="202">
        <v>259780.54476335866</v>
      </c>
      <c r="U145" s="198">
        <v>2341973.5602668924</v>
      </c>
      <c r="X145" s="259"/>
    </row>
    <row r="146" spans="1:24" s="192" customFormat="1" x14ac:dyDescent="0.2">
      <c r="A146" s="205" t="s">
        <v>106</v>
      </c>
      <c r="B146" s="195" t="s">
        <v>395</v>
      </c>
      <c r="C146" s="201"/>
      <c r="D146" s="197" t="s">
        <v>267</v>
      </c>
      <c r="E146" s="201"/>
      <c r="F146" s="198">
        <v>39152.126001180048</v>
      </c>
      <c r="G146" s="198">
        <v>39152.126001180048</v>
      </c>
      <c r="H146" s="198">
        <v>39152.126001180048</v>
      </c>
      <c r="I146" s="202"/>
      <c r="J146" s="202">
        <v>1</v>
      </c>
      <c r="K146" s="202">
        <v>1</v>
      </c>
      <c r="L146" s="202">
        <v>1</v>
      </c>
      <c r="M146" s="202"/>
      <c r="N146" s="199" t="s">
        <v>396</v>
      </c>
      <c r="O146" s="203"/>
      <c r="P146" s="194" t="s">
        <v>106</v>
      </c>
      <c r="Q146" s="202"/>
      <c r="R146" s="202">
        <v>39152.126001180048</v>
      </c>
      <c r="S146" s="202">
        <v>39152.126001180048</v>
      </c>
      <c r="T146" s="202">
        <v>39152.126001180048</v>
      </c>
      <c r="U146" s="198">
        <v>364150.5756096454</v>
      </c>
      <c r="X146" s="259"/>
    </row>
    <row r="147" spans="1:24" s="192" customFormat="1" x14ac:dyDescent="0.2">
      <c r="A147" s="205" t="s">
        <v>106</v>
      </c>
      <c r="B147" s="195" t="s">
        <v>397</v>
      </c>
      <c r="C147" s="201"/>
      <c r="D147" s="197" t="s">
        <v>267</v>
      </c>
      <c r="E147" s="201"/>
      <c r="F147" s="198">
        <v>26490.193939200308</v>
      </c>
      <c r="G147" s="198">
        <v>26490.193939200304</v>
      </c>
      <c r="H147" s="198">
        <v>26490.193939200304</v>
      </c>
      <c r="I147" s="202"/>
      <c r="J147" s="202">
        <v>6</v>
      </c>
      <c r="K147" s="202">
        <v>7</v>
      </c>
      <c r="L147" s="202">
        <v>7</v>
      </c>
      <c r="M147" s="202"/>
      <c r="N147" s="199" t="s">
        <v>398</v>
      </c>
      <c r="O147" s="203"/>
      <c r="P147" s="194" t="s">
        <v>106</v>
      </c>
      <c r="Q147" s="202"/>
      <c r="R147" s="202">
        <v>158941.16363520184</v>
      </c>
      <c r="S147" s="202">
        <v>185431.35757440212</v>
      </c>
      <c r="T147" s="202">
        <v>185431.35757440212</v>
      </c>
      <c r="U147" s="198">
        <v>1643089.7651158266</v>
      </c>
      <c r="X147" s="259"/>
    </row>
    <row r="148" spans="1:24" s="192" customFormat="1" x14ac:dyDescent="0.2">
      <c r="A148" s="205" t="s">
        <v>106</v>
      </c>
      <c r="B148" s="195" t="s">
        <v>399</v>
      </c>
      <c r="C148" s="201"/>
      <c r="D148" s="197" t="s">
        <v>267</v>
      </c>
      <c r="E148" s="201"/>
      <c r="F148" s="198">
        <v>61034.98513228591</v>
      </c>
      <c r="G148" s="198">
        <v>61034.98513228591</v>
      </c>
      <c r="H148" s="198">
        <v>61034.98513228591</v>
      </c>
      <c r="I148" s="202"/>
      <c r="J148" s="202">
        <v>1</v>
      </c>
      <c r="K148" s="202">
        <v>1</v>
      </c>
      <c r="L148" s="202">
        <v>1</v>
      </c>
      <c r="M148" s="202"/>
      <c r="N148" s="199" t="s">
        <v>400</v>
      </c>
      <c r="O148" s="203"/>
      <c r="P148" s="194" t="s">
        <v>106</v>
      </c>
      <c r="Q148" s="202"/>
      <c r="R148" s="202">
        <v>61034.98513228591</v>
      </c>
      <c r="S148" s="202">
        <v>61034.98513228591</v>
      </c>
      <c r="T148" s="202">
        <v>61034.98513228591</v>
      </c>
      <c r="U148" s="198">
        <v>567681.17758264742</v>
      </c>
      <c r="X148" s="259"/>
    </row>
    <row r="149" spans="1:24" s="192" customFormat="1" x14ac:dyDescent="0.2">
      <c r="A149" s="205"/>
      <c r="B149" s="168"/>
      <c r="C149" s="201"/>
      <c r="D149" s="176" t="s">
        <v>401</v>
      </c>
      <c r="E149" s="201"/>
      <c r="F149" s="178"/>
      <c r="G149" s="178"/>
      <c r="H149" s="178"/>
      <c r="I149" s="202"/>
      <c r="J149" s="168">
        <v>1575</v>
      </c>
      <c r="K149" s="168">
        <v>1574</v>
      </c>
      <c r="L149" s="168">
        <v>1579</v>
      </c>
      <c r="M149" s="202"/>
      <c r="N149" s="168"/>
      <c r="O149" s="203"/>
      <c r="P149" s="194"/>
      <c r="Q149" s="202"/>
      <c r="R149" s="171">
        <v>31509002.303258456</v>
      </c>
      <c r="S149" s="171">
        <v>31563039.549064878</v>
      </c>
      <c r="T149" s="171">
        <v>31625653.060548544</v>
      </c>
      <c r="U149" s="171">
        <v>294076914.19111431</v>
      </c>
      <c r="X149" s="259"/>
    </row>
    <row r="150" spans="1:24" x14ac:dyDescent="0.2">
      <c r="A150" s="205"/>
      <c r="B150" s="168"/>
      <c r="C150" s="201"/>
      <c r="D150" s="176" t="s">
        <v>402</v>
      </c>
      <c r="E150" s="201"/>
      <c r="F150" s="178"/>
      <c r="G150" s="178"/>
      <c r="H150" s="178"/>
      <c r="I150" s="202"/>
      <c r="J150" s="169">
        <v>14928</v>
      </c>
      <c r="K150" s="169">
        <v>14944</v>
      </c>
      <c r="L150" s="169">
        <v>14983</v>
      </c>
      <c r="M150" s="202"/>
      <c r="N150" s="168"/>
      <c r="O150" s="203"/>
      <c r="P150" s="194"/>
      <c r="Q150" s="202"/>
      <c r="R150" s="171">
        <v>232890239.98425889</v>
      </c>
      <c r="S150" s="171">
        <v>233648412.43373865</v>
      </c>
      <c r="T150" s="171">
        <v>234289020.85538912</v>
      </c>
      <c r="U150" s="171">
        <v>2102797922.3537309</v>
      </c>
    </row>
    <row r="151" spans="1:24" x14ac:dyDescent="0.2">
      <c r="T151" s="217"/>
    </row>
    <row r="152" spans="1:24" x14ac:dyDescent="0.2">
      <c r="T152" s="268"/>
    </row>
  </sheetData>
  <mergeCells count="18">
    <mergeCell ref="R8:U8"/>
    <mergeCell ref="X8:X80"/>
    <mergeCell ref="A10:U10"/>
    <mergeCell ref="A42:D42"/>
    <mergeCell ref="A7:A9"/>
    <mergeCell ref="B7:P7"/>
    <mergeCell ref="B8:B9"/>
    <mergeCell ref="D8:D9"/>
    <mergeCell ref="F8:H8"/>
    <mergeCell ref="J8:L8"/>
    <mergeCell ref="N8:N9"/>
    <mergeCell ref="P8:P9"/>
    <mergeCell ref="A6:T6"/>
    <mergeCell ref="A1:Q1"/>
    <mergeCell ref="A2:Q2"/>
    <mergeCell ref="A3:Q3"/>
    <mergeCell ref="A4:Q4"/>
    <mergeCell ref="A5:Q5"/>
  </mergeCells>
  <pageMargins left="0.35433070866141736" right="0.47244094488188981" top="0.74803149606299213" bottom="0.74803149606299213" header="0.31496062992125984" footer="0.31496062992125984"/>
  <pageSetup scale="44" orientation="landscape" r:id="rId1"/>
  <headerFooter>
    <oddFooter>&amp;R&amp;P de &amp;N</oddFooter>
  </headerFooter>
  <colBreaks count="1" manualBreakCount="1">
    <brk id="2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59"/>
  <sheetViews>
    <sheetView topLeftCell="A124" zoomScaleNormal="100" workbookViewId="0">
      <selection activeCell="Y156" sqref="Y156"/>
    </sheetView>
  </sheetViews>
  <sheetFormatPr baseColWidth="10" defaultRowHeight="12.75" x14ac:dyDescent="0.2"/>
  <cols>
    <col min="1" max="1" width="20" style="300" customWidth="1"/>
    <col min="2" max="2" width="16.42578125" style="300" customWidth="1"/>
    <col min="3" max="3" width="2.5703125" style="300" customWidth="1"/>
    <col min="4" max="4" width="21.5703125" style="300" customWidth="1"/>
    <col min="5" max="5" width="2.28515625" style="300" customWidth="1"/>
    <col min="6" max="8" width="15.7109375" style="300" customWidth="1"/>
    <col min="9" max="9" width="1.28515625" style="300" customWidth="1"/>
    <col min="10" max="12" width="15.7109375" style="300" customWidth="1"/>
    <col min="13" max="13" width="1.5703125" style="300" customWidth="1"/>
    <col min="14" max="14" width="41.42578125" style="311" bestFit="1" customWidth="1"/>
    <col min="15" max="15" width="1.7109375" style="300" customWidth="1"/>
    <col min="16" max="16" width="16.85546875" style="300" customWidth="1"/>
    <col min="17" max="17" width="0.7109375" style="300" customWidth="1"/>
    <col min="18" max="18" width="17.5703125" style="300" customWidth="1"/>
    <col min="19" max="20" width="14.85546875" style="300" bestFit="1" customWidth="1"/>
    <col min="21" max="21" width="18.42578125" style="300" customWidth="1"/>
    <col min="22" max="24" width="0" style="300" hidden="1" customWidth="1"/>
    <col min="25" max="25" width="16.5703125" style="300" bestFit="1" customWidth="1"/>
    <col min="26" max="16384" width="11.42578125" style="300"/>
  </cols>
  <sheetData>
    <row r="1" spans="1:24" ht="18.75" customHeight="1" x14ac:dyDescent="0.2">
      <c r="A1" s="465" t="s">
        <v>0</v>
      </c>
      <c r="B1" s="465"/>
      <c r="C1" s="465"/>
      <c r="D1" s="465"/>
      <c r="E1" s="465"/>
      <c r="F1" s="465"/>
      <c r="G1" s="465"/>
      <c r="H1" s="465"/>
      <c r="I1" s="465"/>
      <c r="J1" s="465"/>
      <c r="K1" s="465"/>
      <c r="L1" s="465"/>
      <c r="M1" s="465"/>
      <c r="N1" s="465"/>
      <c r="O1" s="465"/>
      <c r="P1" s="465"/>
      <c r="Q1" s="465"/>
      <c r="R1" s="465"/>
      <c r="S1" s="465"/>
      <c r="T1" s="465"/>
      <c r="U1" s="327"/>
    </row>
    <row r="2" spans="1:24" ht="12" customHeight="1" x14ac:dyDescent="0.2">
      <c r="A2" s="466" t="s">
        <v>132</v>
      </c>
      <c r="B2" s="467"/>
      <c r="C2" s="467"/>
      <c r="D2" s="467"/>
      <c r="E2" s="467"/>
      <c r="F2" s="467"/>
      <c r="G2" s="467"/>
      <c r="H2" s="467"/>
      <c r="I2" s="467"/>
      <c r="J2" s="467"/>
      <c r="K2" s="467"/>
      <c r="L2" s="467"/>
      <c r="M2" s="467"/>
      <c r="N2" s="467"/>
      <c r="O2" s="467"/>
      <c r="P2" s="467"/>
      <c r="Q2" s="467"/>
      <c r="R2" s="327"/>
      <c r="S2" s="327"/>
      <c r="T2" s="327"/>
      <c r="U2" s="327"/>
    </row>
    <row r="3" spans="1:24" ht="14.25" customHeight="1" x14ac:dyDescent="0.2">
      <c r="A3" s="466" t="s">
        <v>131</v>
      </c>
      <c r="B3" s="467"/>
      <c r="C3" s="467"/>
      <c r="D3" s="467"/>
      <c r="E3" s="467"/>
      <c r="F3" s="467"/>
      <c r="G3" s="467"/>
      <c r="H3" s="467"/>
      <c r="I3" s="467"/>
      <c r="J3" s="467"/>
      <c r="K3" s="467"/>
      <c r="L3" s="467"/>
      <c r="M3" s="467"/>
      <c r="N3" s="467"/>
      <c r="O3" s="467"/>
      <c r="P3" s="467"/>
      <c r="Q3" s="467"/>
      <c r="R3" s="467"/>
      <c r="S3" s="467"/>
      <c r="T3" s="467"/>
      <c r="U3" s="328"/>
    </row>
    <row r="4" spans="1:24" ht="13.5" customHeight="1" x14ac:dyDescent="0.2">
      <c r="A4" s="468" t="s">
        <v>1</v>
      </c>
      <c r="B4" s="469"/>
      <c r="C4" s="469"/>
      <c r="D4" s="469"/>
      <c r="E4" s="469"/>
      <c r="F4" s="469"/>
      <c r="G4" s="469"/>
      <c r="H4" s="469"/>
      <c r="I4" s="469"/>
      <c r="J4" s="469"/>
      <c r="K4" s="469"/>
      <c r="L4" s="469"/>
      <c r="M4" s="469"/>
      <c r="N4" s="469"/>
      <c r="O4" s="469"/>
      <c r="P4" s="469"/>
      <c r="Q4" s="469"/>
      <c r="R4" s="469"/>
      <c r="S4" s="469"/>
      <c r="T4" s="469"/>
      <c r="U4" s="329"/>
    </row>
    <row r="5" spans="1:24" ht="14.25" customHeight="1" x14ac:dyDescent="0.2">
      <c r="A5" s="468" t="s">
        <v>443</v>
      </c>
      <c r="B5" s="469"/>
      <c r="C5" s="469"/>
      <c r="D5" s="469"/>
      <c r="E5" s="469"/>
      <c r="F5" s="469"/>
      <c r="G5" s="469"/>
      <c r="H5" s="469"/>
      <c r="I5" s="469"/>
      <c r="J5" s="469"/>
      <c r="K5" s="469"/>
      <c r="L5" s="469"/>
      <c r="M5" s="469"/>
      <c r="N5" s="469"/>
      <c r="O5" s="469"/>
      <c r="P5" s="469"/>
      <c r="Q5" s="469"/>
      <c r="R5" s="469"/>
      <c r="S5" s="469"/>
      <c r="T5" s="469"/>
      <c r="U5" s="329"/>
    </row>
    <row r="6" spans="1:24" ht="18" x14ac:dyDescent="0.2">
      <c r="A6" s="464" t="s">
        <v>444</v>
      </c>
      <c r="B6" s="464"/>
      <c r="C6" s="464"/>
      <c r="D6" s="464"/>
      <c r="E6" s="464"/>
      <c r="F6" s="464"/>
      <c r="G6" s="464"/>
      <c r="H6" s="464"/>
      <c r="I6" s="464"/>
      <c r="J6" s="464"/>
      <c r="K6" s="464"/>
      <c r="L6" s="464"/>
      <c r="M6" s="464"/>
      <c r="N6" s="464"/>
      <c r="O6" s="464"/>
      <c r="P6" s="464"/>
      <c r="Q6" s="464"/>
      <c r="R6" s="464"/>
      <c r="S6" s="464"/>
      <c r="T6" s="464"/>
      <c r="U6" s="301" t="s">
        <v>445</v>
      </c>
    </row>
    <row r="7" spans="1:24" ht="30" customHeight="1" x14ac:dyDescent="0.2">
      <c r="A7" s="454" t="s">
        <v>2</v>
      </c>
      <c r="B7" s="456" t="s">
        <v>3</v>
      </c>
      <c r="C7" s="457"/>
      <c r="D7" s="457"/>
      <c r="E7" s="457"/>
      <c r="F7" s="457"/>
      <c r="G7" s="457"/>
      <c r="H7" s="457"/>
      <c r="I7" s="457"/>
      <c r="J7" s="457"/>
      <c r="K7" s="457"/>
      <c r="L7" s="457"/>
      <c r="M7" s="457"/>
      <c r="N7" s="457"/>
      <c r="O7" s="457"/>
      <c r="P7" s="458"/>
      <c r="Q7" s="302"/>
      <c r="R7" s="303"/>
      <c r="S7" s="303"/>
      <c r="T7" s="303"/>
      <c r="U7" s="304"/>
    </row>
    <row r="8" spans="1:24" ht="25.5" customHeight="1" x14ac:dyDescent="0.2">
      <c r="A8" s="455"/>
      <c r="B8" s="459" t="s">
        <v>4</v>
      </c>
      <c r="C8" s="305"/>
      <c r="D8" s="460" t="s">
        <v>5</v>
      </c>
      <c r="E8" s="306"/>
      <c r="F8" s="461" t="s">
        <v>6</v>
      </c>
      <c r="G8" s="462"/>
      <c r="H8" s="463"/>
      <c r="I8" s="305"/>
      <c r="J8" s="449" t="s">
        <v>7</v>
      </c>
      <c r="K8" s="449"/>
      <c r="L8" s="449"/>
      <c r="M8" s="306"/>
      <c r="N8" s="449" t="s">
        <v>8</v>
      </c>
      <c r="O8" s="306"/>
      <c r="P8" s="449" t="s">
        <v>9</v>
      </c>
      <c r="Q8" s="306"/>
      <c r="R8" s="449" t="s">
        <v>135</v>
      </c>
      <c r="S8" s="449"/>
      <c r="T8" s="449"/>
      <c r="U8" s="449"/>
      <c r="X8" s="450" t="s">
        <v>61</v>
      </c>
    </row>
    <row r="9" spans="1:24" ht="27.75" customHeight="1" x14ac:dyDescent="0.2">
      <c r="A9" s="455"/>
      <c r="B9" s="459"/>
      <c r="C9" s="307"/>
      <c r="D9" s="460"/>
      <c r="E9" s="308"/>
      <c r="F9" s="309" t="s">
        <v>36</v>
      </c>
      <c r="G9" s="309" t="s">
        <v>37</v>
      </c>
      <c r="H9" s="309" t="s">
        <v>38</v>
      </c>
      <c r="I9" s="307"/>
      <c r="J9" s="309" t="s">
        <v>36</v>
      </c>
      <c r="K9" s="309" t="s">
        <v>37</v>
      </c>
      <c r="L9" s="309" t="s">
        <v>38</v>
      </c>
      <c r="M9" s="308"/>
      <c r="N9" s="454"/>
      <c r="O9" s="308"/>
      <c r="P9" s="454"/>
      <c r="Q9" s="308"/>
      <c r="R9" s="309" t="s">
        <v>36</v>
      </c>
      <c r="S9" s="309" t="s">
        <v>37</v>
      </c>
      <c r="T9" s="309" t="s">
        <v>38</v>
      </c>
      <c r="U9" s="309" t="s">
        <v>446</v>
      </c>
      <c r="X9" s="450"/>
    </row>
    <row r="10" spans="1:24" s="310" customFormat="1" ht="31.5" customHeight="1" x14ac:dyDescent="0.4">
      <c r="A10" s="451"/>
      <c r="B10" s="452"/>
      <c r="C10" s="452"/>
      <c r="D10" s="452"/>
      <c r="E10" s="452"/>
      <c r="F10" s="452"/>
      <c r="G10" s="452"/>
      <c r="H10" s="452"/>
      <c r="I10" s="452"/>
      <c r="J10" s="452"/>
      <c r="K10" s="452"/>
      <c r="L10" s="452"/>
      <c r="M10" s="452"/>
      <c r="N10" s="452"/>
      <c r="O10" s="452"/>
      <c r="P10" s="452"/>
      <c r="Q10" s="452"/>
      <c r="R10" s="452"/>
      <c r="S10" s="452"/>
      <c r="T10" s="452"/>
      <c r="U10" s="453"/>
      <c r="X10" s="450"/>
    </row>
    <row r="11" spans="1:24" s="310" customFormat="1" x14ac:dyDescent="0.2">
      <c r="N11" s="311"/>
      <c r="X11" s="450"/>
    </row>
    <row r="12" spans="1:24" s="310" customFormat="1" x14ac:dyDescent="0.2">
      <c r="A12" s="312" t="s">
        <v>106</v>
      </c>
      <c r="B12" s="313" t="s">
        <v>137</v>
      </c>
      <c r="C12" s="314"/>
      <c r="D12" s="315" t="s">
        <v>138</v>
      </c>
      <c r="E12" s="314"/>
      <c r="F12" s="316">
        <f>R12/J12</f>
        <v>363.23912479071674</v>
      </c>
      <c r="G12" s="316">
        <f t="shared" ref="G12:H13" si="0">S12/K12</f>
        <v>363.27606385676899</v>
      </c>
      <c r="H12" s="316">
        <f t="shared" si="0"/>
        <v>363.2827152694145</v>
      </c>
      <c r="I12" s="316"/>
      <c r="J12" s="316">
        <v>29110.469999999499</v>
      </c>
      <c r="K12" s="316">
        <v>29354.8499999995</v>
      </c>
      <c r="L12" s="316">
        <v>29265.109999999509</v>
      </c>
      <c r="M12" s="316"/>
      <c r="N12" s="317" t="s">
        <v>139</v>
      </c>
      <c r="O12" s="318"/>
      <c r="P12" s="312" t="s">
        <v>106</v>
      </c>
      <c r="Q12" s="316"/>
      <c r="R12" s="316">
        <v>10574061.645046234</v>
      </c>
      <c r="S12" s="316">
        <v>10663914.363105694</v>
      </c>
      <c r="T12" s="316">
        <v>10631508.623457916</v>
      </c>
      <c r="U12" s="316">
        <f>R12+S12+T12+'[2]FRACCION II 3er 2014'!U12</f>
        <v>111586747.11238857</v>
      </c>
      <c r="X12" s="450"/>
    </row>
    <row r="13" spans="1:24" s="310" customFormat="1" x14ac:dyDescent="0.2">
      <c r="A13" s="312" t="s">
        <v>106</v>
      </c>
      <c r="B13" s="313" t="s">
        <v>140</v>
      </c>
      <c r="C13" s="319"/>
      <c r="D13" s="315" t="s">
        <v>138</v>
      </c>
      <c r="E13" s="319"/>
      <c r="F13" s="316">
        <f>R13/J13</f>
        <v>393.39285888836531</v>
      </c>
      <c r="G13" s="316">
        <f t="shared" si="0"/>
        <v>393.40250659621643</v>
      </c>
      <c r="H13" s="316">
        <f t="shared" si="0"/>
        <v>393.41206389703552</v>
      </c>
      <c r="I13" s="320"/>
      <c r="J13" s="316">
        <v>93209.380000001242</v>
      </c>
      <c r="K13" s="316">
        <v>93458.280000001221</v>
      </c>
      <c r="L13" s="316">
        <v>93110.920000001162</v>
      </c>
      <c r="M13" s="320"/>
      <c r="N13" s="317" t="s">
        <v>141</v>
      </c>
      <c r="O13" s="321"/>
      <c r="P13" s="312" t="s">
        <v>106</v>
      </c>
      <c r="Q13" s="320"/>
      <c r="R13" s="316">
        <v>36667904.473412506</v>
      </c>
      <c r="S13" s="316">
        <v>36766721.61417152</v>
      </c>
      <c r="T13" s="316">
        <v>36630959.208552219</v>
      </c>
      <c r="U13" s="316">
        <f>R13+S13+T13+'[2]FRACCION II 3er 2014'!U13</f>
        <v>409269274.10464931</v>
      </c>
      <c r="X13" s="450"/>
    </row>
    <row r="14" spans="1:24" s="310" customFormat="1" x14ac:dyDescent="0.2">
      <c r="A14" s="312"/>
      <c r="B14" s="168"/>
      <c r="C14" s="319"/>
      <c r="D14" s="168"/>
      <c r="E14" s="319"/>
      <c r="F14" s="169"/>
      <c r="G14" s="169"/>
      <c r="H14" s="169"/>
      <c r="I14" s="320"/>
      <c r="J14" s="170">
        <f>SUM(J12:J13)</f>
        <v>122319.85000000073</v>
      </c>
      <c r="K14" s="170">
        <f>SUM(K12:K13)</f>
        <v>122813.13000000072</v>
      </c>
      <c r="L14" s="170">
        <f>SUM(L12:L13)</f>
        <v>122376.03000000067</v>
      </c>
      <c r="M14" s="320"/>
      <c r="N14" s="168"/>
      <c r="O14" s="321"/>
      <c r="P14" s="312"/>
      <c r="Q14" s="320"/>
      <c r="R14" s="322">
        <f>SUM(R12:R13)</f>
        <v>47241966.11845874</v>
      </c>
      <c r="S14" s="322">
        <f t="shared" ref="S14:U14" si="1">SUM(S12:S13)</f>
        <v>47430635.977277212</v>
      </c>
      <c r="T14" s="322">
        <f t="shared" si="1"/>
        <v>47262467.832010135</v>
      </c>
      <c r="U14" s="322">
        <f t="shared" si="1"/>
        <v>520856021.21703786</v>
      </c>
      <c r="X14" s="450"/>
    </row>
    <row r="15" spans="1:24" s="310" customFormat="1" x14ac:dyDescent="0.2">
      <c r="A15" s="312" t="s">
        <v>106</v>
      </c>
      <c r="B15" s="313" t="s">
        <v>142</v>
      </c>
      <c r="C15" s="319"/>
      <c r="D15" s="315" t="s">
        <v>143</v>
      </c>
      <c r="E15" s="319"/>
      <c r="F15" s="316">
        <f t="shared" ref="F15:H41" si="2">R15/J15</f>
        <v>6648.1487087149089</v>
      </c>
      <c r="G15" s="316">
        <f t="shared" si="2"/>
        <v>6630.895717923092</v>
      </c>
      <c r="H15" s="316">
        <f t="shared" si="2"/>
        <v>6630.895717923092</v>
      </c>
      <c r="I15" s="320"/>
      <c r="J15" s="316">
        <v>29</v>
      </c>
      <c r="K15" s="316">
        <v>28</v>
      </c>
      <c r="L15" s="316">
        <v>28</v>
      </c>
      <c r="M15" s="320"/>
      <c r="N15" s="317" t="s">
        <v>144</v>
      </c>
      <c r="O15" s="321"/>
      <c r="P15" s="312" t="s">
        <v>106</v>
      </c>
      <c r="Q15" s="320"/>
      <c r="R15" s="316">
        <v>192796.31255273236</v>
      </c>
      <c r="S15" s="316">
        <v>185665.08010184657</v>
      </c>
      <c r="T15" s="316">
        <v>185665.08010184657</v>
      </c>
      <c r="U15" s="316">
        <f>R15+S15+T15+'[2]FRACCION II 3er 2014'!U15</f>
        <v>2240779.0364704798</v>
      </c>
      <c r="V15" s="300"/>
      <c r="X15" s="450"/>
    </row>
    <row r="16" spans="1:24" s="310" customFormat="1" x14ac:dyDescent="0.2">
      <c r="A16" s="312" t="s">
        <v>106</v>
      </c>
      <c r="B16" s="313" t="s">
        <v>145</v>
      </c>
      <c r="C16" s="319"/>
      <c r="D16" s="315" t="s">
        <v>143</v>
      </c>
      <c r="E16" s="319"/>
      <c r="F16" s="316">
        <f t="shared" si="2"/>
        <v>7933.0635199378767</v>
      </c>
      <c r="G16" s="316">
        <f t="shared" si="2"/>
        <v>7930.0176575381383</v>
      </c>
      <c r="H16" s="316">
        <f t="shared" si="2"/>
        <v>7923.7723598445564</v>
      </c>
      <c r="I16" s="320"/>
      <c r="J16" s="316">
        <v>122</v>
      </c>
      <c r="K16" s="316">
        <v>121</v>
      </c>
      <c r="L16" s="316">
        <v>119</v>
      </c>
      <c r="M16" s="320"/>
      <c r="N16" s="317" t="s">
        <v>146</v>
      </c>
      <c r="O16" s="321"/>
      <c r="P16" s="312" t="s">
        <v>106</v>
      </c>
      <c r="Q16" s="320"/>
      <c r="R16" s="316">
        <v>967833.74943242094</v>
      </c>
      <c r="S16" s="316">
        <v>959532.1365621147</v>
      </c>
      <c r="T16" s="316">
        <v>942928.91082150221</v>
      </c>
      <c r="U16" s="316">
        <f>R16+S16+T16+'[2]FRACCION II 3er 2014'!U16</f>
        <v>11456017.662646694</v>
      </c>
      <c r="X16" s="450"/>
    </row>
    <row r="17" spans="1:24" s="310" customFormat="1" x14ac:dyDescent="0.2">
      <c r="A17" s="312" t="s">
        <v>106</v>
      </c>
      <c r="B17" s="313" t="s">
        <v>147</v>
      </c>
      <c r="C17" s="319"/>
      <c r="D17" s="315" t="s">
        <v>143</v>
      </c>
      <c r="E17" s="319"/>
      <c r="F17" s="316">
        <f t="shared" si="2"/>
        <v>8549.5904537420993</v>
      </c>
      <c r="G17" s="316">
        <f t="shared" si="2"/>
        <v>8545.8693332118855</v>
      </c>
      <c r="H17" s="316">
        <f t="shared" si="2"/>
        <v>8542.1192545452504</v>
      </c>
      <c r="I17" s="320"/>
      <c r="J17" s="316">
        <v>259</v>
      </c>
      <c r="K17" s="316">
        <v>258</v>
      </c>
      <c r="L17" s="316">
        <v>257</v>
      </c>
      <c r="M17" s="320"/>
      <c r="N17" s="317" t="s">
        <v>148</v>
      </c>
      <c r="O17" s="321"/>
      <c r="P17" s="312" t="s">
        <v>106</v>
      </c>
      <c r="Q17" s="320"/>
      <c r="R17" s="316">
        <v>2214343.9275192036</v>
      </c>
      <c r="S17" s="316">
        <v>2204834.2879686663</v>
      </c>
      <c r="T17" s="316">
        <v>2195324.6484181294</v>
      </c>
      <c r="U17" s="316">
        <f>R17+S17+T17+'[2]FRACCION II 3er 2014'!U17</f>
        <v>27295516.416669782</v>
      </c>
      <c r="X17" s="450"/>
    </row>
    <row r="18" spans="1:24" s="310" customFormat="1" x14ac:dyDescent="0.2">
      <c r="A18" s="312" t="s">
        <v>106</v>
      </c>
      <c r="B18" s="313" t="s">
        <v>149</v>
      </c>
      <c r="C18" s="319"/>
      <c r="D18" s="315" t="s">
        <v>143</v>
      </c>
      <c r="E18" s="319"/>
      <c r="F18" s="316">
        <f t="shared" si="2"/>
        <v>10534.279662410378</v>
      </c>
      <c r="G18" s="316">
        <f t="shared" si="2"/>
        <v>10540.337730788142</v>
      </c>
      <c r="H18" s="316">
        <f t="shared" si="2"/>
        <v>10534.279662410376</v>
      </c>
      <c r="I18" s="320"/>
      <c r="J18" s="316">
        <v>1022</v>
      </c>
      <c r="K18" s="316">
        <v>1022</v>
      </c>
      <c r="L18" s="316">
        <v>1022</v>
      </c>
      <c r="M18" s="320"/>
      <c r="N18" s="317" t="s">
        <v>150</v>
      </c>
      <c r="O18" s="321"/>
      <c r="P18" s="312" t="s">
        <v>106</v>
      </c>
      <c r="Q18" s="320"/>
      <c r="R18" s="316">
        <v>10766033.814983405</v>
      </c>
      <c r="S18" s="316">
        <v>10772225.160865482</v>
      </c>
      <c r="T18" s="316">
        <v>10766033.814983403</v>
      </c>
      <c r="U18" s="316">
        <f>R18+S18+T18+'[2]FRACCION II 3er 2014'!U18</f>
        <v>137378838.20785344</v>
      </c>
      <c r="X18" s="450"/>
    </row>
    <row r="19" spans="1:24" s="310" customFormat="1" x14ac:dyDescent="0.2">
      <c r="A19" s="312" t="s">
        <v>106</v>
      </c>
      <c r="B19" s="313" t="s">
        <v>151</v>
      </c>
      <c r="C19" s="319"/>
      <c r="D19" s="315" t="s">
        <v>143</v>
      </c>
      <c r="E19" s="319"/>
      <c r="F19" s="316">
        <f t="shared" si="2"/>
        <v>12511.438618135475</v>
      </c>
      <c r="G19" s="316">
        <f t="shared" si="2"/>
        <v>12529.607233991592</v>
      </c>
      <c r="H19" s="316">
        <f t="shared" si="2"/>
        <v>12533.774387724347</v>
      </c>
      <c r="I19" s="320"/>
      <c r="J19" s="316">
        <v>846</v>
      </c>
      <c r="K19" s="316">
        <v>847</v>
      </c>
      <c r="L19" s="316">
        <v>840</v>
      </c>
      <c r="M19" s="320"/>
      <c r="N19" s="317" t="s">
        <v>152</v>
      </c>
      <c r="O19" s="321"/>
      <c r="P19" s="312" t="s">
        <v>106</v>
      </c>
      <c r="Q19" s="320"/>
      <c r="R19" s="316">
        <v>10584677.070942612</v>
      </c>
      <c r="S19" s="316">
        <v>10612577.327190878</v>
      </c>
      <c r="T19" s="316">
        <v>10528370.485688452</v>
      </c>
      <c r="U19" s="316">
        <f>R19+S19+T19+'[2]FRACCION II 3er 2014'!U19</f>
        <v>132037617.69182095</v>
      </c>
      <c r="X19" s="450"/>
    </row>
    <row r="20" spans="1:24" s="310" customFormat="1" x14ac:dyDescent="0.2">
      <c r="A20" s="312" t="s">
        <v>106</v>
      </c>
      <c r="B20" s="313" t="s">
        <v>153</v>
      </c>
      <c r="C20" s="319"/>
      <c r="D20" s="315" t="s">
        <v>143</v>
      </c>
      <c r="E20" s="319"/>
      <c r="F20" s="316">
        <f t="shared" si="2"/>
        <v>14702.90798761722</v>
      </c>
      <c r="G20" s="316">
        <f t="shared" si="2"/>
        <v>14700.742883907238</v>
      </c>
      <c r="H20" s="316">
        <f t="shared" si="2"/>
        <v>14715.81320842374</v>
      </c>
      <c r="I20" s="320"/>
      <c r="J20" s="316">
        <v>453</v>
      </c>
      <c r="K20" s="316">
        <v>452</v>
      </c>
      <c r="L20" s="316">
        <v>451</v>
      </c>
      <c r="M20" s="320"/>
      <c r="N20" s="317" t="s">
        <v>154</v>
      </c>
      <c r="O20" s="321"/>
      <c r="P20" s="312" t="s">
        <v>106</v>
      </c>
      <c r="Q20" s="320"/>
      <c r="R20" s="316">
        <v>6660417.3183906004</v>
      </c>
      <c r="S20" s="316">
        <v>6644735.7835260713</v>
      </c>
      <c r="T20" s="316">
        <v>6636831.7569991071</v>
      </c>
      <c r="U20" s="316">
        <f>R20+S20+T20+'[2]FRACCION II 3er 2014'!U20</f>
        <v>80855362.979355812</v>
      </c>
      <c r="X20" s="450"/>
    </row>
    <row r="21" spans="1:24" s="310" customFormat="1" x14ac:dyDescent="0.2">
      <c r="A21" s="312" t="s">
        <v>106</v>
      </c>
      <c r="B21" s="313" t="s">
        <v>155</v>
      </c>
      <c r="C21" s="319"/>
      <c r="D21" s="315" t="s">
        <v>143</v>
      </c>
      <c r="E21" s="319"/>
      <c r="F21" s="316">
        <f t="shared" si="2"/>
        <v>17190.582041132544</v>
      </c>
      <c r="G21" s="316">
        <f t="shared" si="2"/>
        <v>17213.148457863856</v>
      </c>
      <c r="H21" s="316">
        <f t="shared" si="2"/>
        <v>17214.634613646867</v>
      </c>
      <c r="I21" s="320"/>
      <c r="J21" s="316">
        <v>597</v>
      </c>
      <c r="K21" s="316">
        <v>602</v>
      </c>
      <c r="L21" s="316">
        <v>603</v>
      </c>
      <c r="M21" s="320"/>
      <c r="N21" s="317" t="s">
        <v>156</v>
      </c>
      <c r="O21" s="321"/>
      <c r="P21" s="312" t="s">
        <v>106</v>
      </c>
      <c r="Q21" s="320"/>
      <c r="R21" s="316">
        <v>10262777.478556128</v>
      </c>
      <c r="S21" s="316">
        <v>10362315.371634042</v>
      </c>
      <c r="T21" s="316">
        <v>10380424.672029061</v>
      </c>
      <c r="U21" s="316">
        <f>R21+S21+T21+'[2]FRACCION II 3er 2014'!U21</f>
        <v>124379980.4702923</v>
      </c>
      <c r="X21" s="450"/>
    </row>
    <row r="22" spans="1:24" s="310" customFormat="1" x14ac:dyDescent="0.2">
      <c r="A22" s="312" t="s">
        <v>106</v>
      </c>
      <c r="B22" s="313" t="s">
        <v>157</v>
      </c>
      <c r="C22" s="319"/>
      <c r="D22" s="315" t="s">
        <v>143</v>
      </c>
      <c r="E22" s="319"/>
      <c r="F22" s="316">
        <f t="shared" si="2"/>
        <v>21160.346459351731</v>
      </c>
      <c r="G22" s="316">
        <f t="shared" si="2"/>
        <v>21159.747399551499</v>
      </c>
      <c r="H22" s="316">
        <f t="shared" si="2"/>
        <v>21160.346459351731</v>
      </c>
      <c r="I22" s="320"/>
      <c r="J22" s="316">
        <v>422</v>
      </c>
      <c r="K22" s="316">
        <v>421</v>
      </c>
      <c r="L22" s="316">
        <v>422</v>
      </c>
      <c r="M22" s="320"/>
      <c r="N22" s="317" t="s">
        <v>158</v>
      </c>
      <c r="O22" s="321"/>
      <c r="P22" s="312" t="s">
        <v>106</v>
      </c>
      <c r="Q22" s="320"/>
      <c r="R22" s="316">
        <v>8929666.2058464307</v>
      </c>
      <c r="S22" s="316">
        <v>8908253.6552111804</v>
      </c>
      <c r="T22" s="316">
        <v>8929666.2058464307</v>
      </c>
      <c r="U22" s="316">
        <f>R22+S22+T22+'[2]FRACCION II 3er 2014'!U22</f>
        <v>111505799.48899879</v>
      </c>
      <c r="X22" s="450"/>
    </row>
    <row r="23" spans="1:24" s="310" customFormat="1" x14ac:dyDescent="0.2">
      <c r="A23" s="312" t="s">
        <v>106</v>
      </c>
      <c r="B23" s="313" t="s">
        <v>159</v>
      </c>
      <c r="C23" s="319"/>
      <c r="D23" s="315" t="s">
        <v>143</v>
      </c>
      <c r="E23" s="319"/>
      <c r="F23" s="316">
        <f t="shared" si="2"/>
        <v>24895.498416437571</v>
      </c>
      <c r="G23" s="316">
        <f t="shared" si="2"/>
        <v>24895.940467055556</v>
      </c>
      <c r="H23" s="316">
        <f t="shared" si="2"/>
        <v>24895.054209475107</v>
      </c>
      <c r="I23" s="320"/>
      <c r="J23" s="316">
        <v>411</v>
      </c>
      <c r="K23" s="316">
        <v>412</v>
      </c>
      <c r="L23" s="316">
        <v>410</v>
      </c>
      <c r="M23" s="320"/>
      <c r="N23" s="317" t="s">
        <v>160</v>
      </c>
      <c r="O23" s="321"/>
      <c r="P23" s="312" t="s">
        <v>106</v>
      </c>
      <c r="Q23" s="320"/>
      <c r="R23" s="316">
        <v>10232049.849155841</v>
      </c>
      <c r="S23" s="316">
        <v>10257127.472426889</v>
      </c>
      <c r="T23" s="316">
        <v>10206972.225884793</v>
      </c>
      <c r="U23" s="316">
        <f>R23+S23+T23+'[2]FRACCION II 3er 2014'!U23</f>
        <v>126007281.29758883</v>
      </c>
      <c r="X23" s="450"/>
    </row>
    <row r="24" spans="1:24" s="310" customFormat="1" x14ac:dyDescent="0.2">
      <c r="A24" s="312" t="s">
        <v>106</v>
      </c>
      <c r="B24" s="313" t="s">
        <v>142</v>
      </c>
      <c r="C24" s="319"/>
      <c r="D24" s="315" t="s">
        <v>143</v>
      </c>
      <c r="E24" s="319"/>
      <c r="F24" s="316">
        <f t="shared" si="2"/>
        <v>7131.2324508857819</v>
      </c>
      <c r="G24" s="316">
        <f t="shared" si="2"/>
        <v>7131.2324508857819</v>
      </c>
      <c r="H24" s="316">
        <f t="shared" si="2"/>
        <v>7131.2324508857819</v>
      </c>
      <c r="I24" s="320"/>
      <c r="J24" s="316">
        <v>1</v>
      </c>
      <c r="K24" s="316">
        <v>1</v>
      </c>
      <c r="L24" s="316">
        <v>1</v>
      </c>
      <c r="M24" s="320"/>
      <c r="N24" s="317" t="s">
        <v>161</v>
      </c>
      <c r="O24" s="321"/>
      <c r="P24" s="312" t="s">
        <v>106</v>
      </c>
      <c r="Q24" s="320"/>
      <c r="R24" s="316">
        <v>7131.2324508857819</v>
      </c>
      <c r="S24" s="316">
        <v>7131.2324508857819</v>
      </c>
      <c r="T24" s="316">
        <v>7131.2324508857819</v>
      </c>
      <c r="U24" s="316">
        <f>R24+S24+T24+'[2]FRACCION II 3er 2014'!U24</f>
        <v>86497.186587018907</v>
      </c>
      <c r="X24" s="450"/>
    </row>
    <row r="25" spans="1:24" s="310" customFormat="1" x14ac:dyDescent="0.2">
      <c r="A25" s="312" t="s">
        <v>106</v>
      </c>
      <c r="B25" s="313" t="s">
        <v>145</v>
      </c>
      <c r="C25" s="319"/>
      <c r="D25" s="315" t="s">
        <v>143</v>
      </c>
      <c r="E25" s="319"/>
      <c r="F25" s="316">
        <f t="shared" si="2"/>
        <v>8301.6128703062186</v>
      </c>
      <c r="G25" s="316">
        <f t="shared" si="2"/>
        <v>8301.6128703062186</v>
      </c>
      <c r="H25" s="316">
        <f t="shared" si="2"/>
        <v>8301.6128703062186</v>
      </c>
      <c r="I25" s="320"/>
      <c r="J25" s="316">
        <v>4</v>
      </c>
      <c r="K25" s="316">
        <v>4</v>
      </c>
      <c r="L25" s="316">
        <v>4</v>
      </c>
      <c r="M25" s="320"/>
      <c r="N25" s="317" t="s">
        <v>162</v>
      </c>
      <c r="O25" s="321"/>
      <c r="P25" s="312" t="s">
        <v>106</v>
      </c>
      <c r="Q25" s="320"/>
      <c r="R25" s="316">
        <v>33206.451481224874</v>
      </c>
      <c r="S25" s="316">
        <v>33206.451481224874</v>
      </c>
      <c r="T25" s="316">
        <v>33206.451481224874</v>
      </c>
      <c r="U25" s="316">
        <f>R25+S25+T25+'[2]FRACCION II 3er 2014'!U25</f>
        <v>403541.40008977748</v>
      </c>
      <c r="X25" s="450"/>
    </row>
    <row r="26" spans="1:24" s="310" customFormat="1" x14ac:dyDescent="0.2">
      <c r="A26" s="312" t="s">
        <v>106</v>
      </c>
      <c r="B26" s="313" t="s">
        <v>147</v>
      </c>
      <c r="C26" s="319"/>
      <c r="D26" s="315" t="s">
        <v>143</v>
      </c>
      <c r="E26" s="319"/>
      <c r="F26" s="316">
        <f t="shared" si="2"/>
        <v>9509.6395505371693</v>
      </c>
      <c r="G26" s="316">
        <f t="shared" si="2"/>
        <v>9509.6395505371693</v>
      </c>
      <c r="H26" s="316">
        <f t="shared" si="2"/>
        <v>9509.6395505371693</v>
      </c>
      <c r="I26" s="320"/>
      <c r="J26" s="316">
        <v>23</v>
      </c>
      <c r="K26" s="316">
        <v>23</v>
      </c>
      <c r="L26" s="316">
        <v>23</v>
      </c>
      <c r="M26" s="320"/>
      <c r="N26" s="317" t="s">
        <v>163</v>
      </c>
      <c r="O26" s="321"/>
      <c r="P26" s="312" t="s">
        <v>106</v>
      </c>
      <c r="Q26" s="320"/>
      <c r="R26" s="316">
        <v>218721.7096623549</v>
      </c>
      <c r="S26" s="316">
        <v>218721.7096623549</v>
      </c>
      <c r="T26" s="316">
        <v>218721.7096623549</v>
      </c>
      <c r="U26" s="316">
        <f>R26+S26+T26+'[2]FRACCION II 3er 2014'!U26</f>
        <v>2612610.5748158689</v>
      </c>
      <c r="X26" s="450"/>
    </row>
    <row r="27" spans="1:24" s="310" customFormat="1" x14ac:dyDescent="0.2">
      <c r="A27" s="312" t="s">
        <v>106</v>
      </c>
      <c r="B27" s="313" t="s">
        <v>149</v>
      </c>
      <c r="C27" s="319"/>
      <c r="D27" s="315" t="s">
        <v>143</v>
      </c>
      <c r="E27" s="319"/>
      <c r="F27" s="316">
        <f t="shared" si="2"/>
        <v>12328.879490977379</v>
      </c>
      <c r="G27" s="316">
        <f t="shared" si="2"/>
        <v>12328.879490977379</v>
      </c>
      <c r="H27" s="316">
        <f t="shared" si="2"/>
        <v>12328.879490977379</v>
      </c>
      <c r="I27" s="320"/>
      <c r="J27" s="316">
        <v>103</v>
      </c>
      <c r="K27" s="316">
        <v>103</v>
      </c>
      <c r="L27" s="316">
        <v>103</v>
      </c>
      <c r="M27" s="320"/>
      <c r="N27" s="317" t="s">
        <v>164</v>
      </c>
      <c r="O27" s="321"/>
      <c r="P27" s="312" t="s">
        <v>106</v>
      </c>
      <c r="Q27" s="320"/>
      <c r="R27" s="316">
        <v>1269874.5875706701</v>
      </c>
      <c r="S27" s="316">
        <v>1269874.5875706701</v>
      </c>
      <c r="T27" s="316">
        <v>1269874.5875706701</v>
      </c>
      <c r="U27" s="316">
        <f>R27+S27+T27+'[2]FRACCION II 3er 2014'!U27</f>
        <v>15719642.012086999</v>
      </c>
      <c r="X27" s="450"/>
    </row>
    <row r="28" spans="1:24" s="310" customFormat="1" x14ac:dyDescent="0.2">
      <c r="A28" s="312" t="s">
        <v>106</v>
      </c>
      <c r="B28" s="313" t="s">
        <v>151</v>
      </c>
      <c r="C28" s="319"/>
      <c r="D28" s="315" t="s">
        <v>143</v>
      </c>
      <c r="E28" s="319"/>
      <c r="F28" s="316">
        <f t="shared" si="2"/>
        <v>13956.936531724434</v>
      </c>
      <c r="G28" s="316">
        <f t="shared" si="2"/>
        <v>13956.936531724434</v>
      </c>
      <c r="H28" s="316">
        <f t="shared" si="2"/>
        <v>13957.39177920114</v>
      </c>
      <c r="I28" s="320"/>
      <c r="J28" s="316">
        <v>123</v>
      </c>
      <c r="K28" s="316">
        <v>123</v>
      </c>
      <c r="L28" s="316">
        <v>124</v>
      </c>
      <c r="M28" s="320"/>
      <c r="N28" s="317" t="s">
        <v>165</v>
      </c>
      <c r="O28" s="321"/>
      <c r="P28" s="312" t="s">
        <v>106</v>
      </c>
      <c r="Q28" s="320"/>
      <c r="R28" s="316">
        <v>1716703.1934021052</v>
      </c>
      <c r="S28" s="316">
        <v>1716703.1934021052</v>
      </c>
      <c r="T28" s="316">
        <v>1730716.5806209412</v>
      </c>
      <c r="U28" s="316">
        <f>R28+S28+T28+'[2]FRACCION II 3er 2014'!U28</f>
        <v>20549119.825857013</v>
      </c>
      <c r="X28" s="450"/>
    </row>
    <row r="29" spans="1:24" s="310" customFormat="1" x14ac:dyDescent="0.2">
      <c r="A29" s="312" t="s">
        <v>106</v>
      </c>
      <c r="B29" s="313" t="s">
        <v>153</v>
      </c>
      <c r="C29" s="319"/>
      <c r="D29" s="315" t="s">
        <v>143</v>
      </c>
      <c r="E29" s="319"/>
      <c r="F29" s="316">
        <f t="shared" si="2"/>
        <v>15624.764730677991</v>
      </c>
      <c r="G29" s="316">
        <f t="shared" si="2"/>
        <v>15625.176108459516</v>
      </c>
      <c r="H29" s="316">
        <f t="shared" si="2"/>
        <v>15625.176108459516</v>
      </c>
      <c r="I29" s="320"/>
      <c r="J29" s="316">
        <v>137</v>
      </c>
      <c r="K29" s="316">
        <v>138</v>
      </c>
      <c r="L29" s="316">
        <v>138</v>
      </c>
      <c r="M29" s="320"/>
      <c r="N29" s="317" t="s">
        <v>166</v>
      </c>
      <c r="O29" s="321"/>
      <c r="P29" s="312" t="s">
        <v>106</v>
      </c>
      <c r="Q29" s="320"/>
      <c r="R29" s="316">
        <v>2140592.7681028848</v>
      </c>
      <c r="S29" s="316">
        <v>2156274.3029674133</v>
      </c>
      <c r="T29" s="316">
        <v>2156274.3029674133</v>
      </c>
      <c r="U29" s="316">
        <f>R29+S29+T29+'[2]FRACCION II 3er 2014'!U29</f>
        <v>25840096.095771722</v>
      </c>
      <c r="X29" s="450"/>
    </row>
    <row r="30" spans="1:24" s="310" customFormat="1" x14ac:dyDescent="0.2">
      <c r="A30" s="312" t="s">
        <v>106</v>
      </c>
      <c r="B30" s="313" t="s">
        <v>155</v>
      </c>
      <c r="C30" s="319"/>
      <c r="D30" s="315" t="s">
        <v>143</v>
      </c>
      <c r="E30" s="319"/>
      <c r="F30" s="316">
        <f t="shared" si="2"/>
        <v>17939.651506288476</v>
      </c>
      <c r="G30" s="316">
        <f t="shared" si="2"/>
        <v>17940.922284481225</v>
      </c>
      <c r="H30" s="316">
        <f t="shared" si="2"/>
        <v>17941.550561013086</v>
      </c>
      <c r="I30" s="320"/>
      <c r="J30" s="316">
        <v>265</v>
      </c>
      <c r="K30" s="316">
        <v>267</v>
      </c>
      <c r="L30" s="316">
        <v>268</v>
      </c>
      <c r="M30" s="320"/>
      <c r="N30" s="317" t="s">
        <v>167</v>
      </c>
      <c r="O30" s="321"/>
      <c r="P30" s="312" t="s">
        <v>106</v>
      </c>
      <c r="Q30" s="320"/>
      <c r="R30" s="316">
        <v>4754007.6491664462</v>
      </c>
      <c r="S30" s="316">
        <v>4790226.2499564867</v>
      </c>
      <c r="T30" s="316">
        <v>4808335.550351507</v>
      </c>
      <c r="U30" s="316">
        <f>R30+S30+T30+'[2]FRACCION II 3er 2014'!U30</f>
        <v>55994175.753531791</v>
      </c>
      <c r="X30" s="450"/>
    </row>
    <row r="31" spans="1:24" s="310" customFormat="1" x14ac:dyDescent="0.2">
      <c r="A31" s="312" t="s">
        <v>106</v>
      </c>
      <c r="B31" s="313" t="s">
        <v>157</v>
      </c>
      <c r="C31" s="319"/>
      <c r="D31" s="315" t="s">
        <v>143</v>
      </c>
      <c r="E31" s="319"/>
      <c r="F31" s="316">
        <f t="shared" si="2"/>
        <v>21324.226849168044</v>
      </c>
      <c r="G31" s="316">
        <f t="shared" si="2"/>
        <v>21324.226849168044</v>
      </c>
      <c r="H31" s="316">
        <f t="shared" si="2"/>
        <v>21324.226849168044</v>
      </c>
      <c r="I31" s="320"/>
      <c r="J31" s="316">
        <v>241</v>
      </c>
      <c r="K31" s="316">
        <v>241</v>
      </c>
      <c r="L31" s="316">
        <v>241</v>
      </c>
      <c r="M31" s="320"/>
      <c r="N31" s="317" t="s">
        <v>168</v>
      </c>
      <c r="O31" s="321"/>
      <c r="P31" s="312" t="s">
        <v>106</v>
      </c>
      <c r="Q31" s="320"/>
      <c r="R31" s="316">
        <v>5139138.6706494987</v>
      </c>
      <c r="S31" s="316">
        <v>5139138.6706494987</v>
      </c>
      <c r="T31" s="316">
        <v>5139138.6706494987</v>
      </c>
      <c r="U31" s="316">
        <f>R31+S31+T31+'[2]FRACCION II 3er 2014'!U31</f>
        <v>62428923.63124387</v>
      </c>
      <c r="X31" s="450"/>
    </row>
    <row r="32" spans="1:24" s="310" customFormat="1" x14ac:dyDescent="0.2">
      <c r="A32" s="312" t="s">
        <v>106</v>
      </c>
      <c r="B32" s="313" t="s">
        <v>159</v>
      </c>
      <c r="C32" s="319"/>
      <c r="D32" s="315" t="s">
        <v>143</v>
      </c>
      <c r="E32" s="319"/>
      <c r="F32" s="316">
        <f t="shared" si="2"/>
        <v>24975.364643664307</v>
      </c>
      <c r="G32" s="316">
        <f t="shared" si="2"/>
        <v>24975.224754981158</v>
      </c>
      <c r="H32" s="316">
        <f t="shared" si="2"/>
        <v>24975.224754981158</v>
      </c>
      <c r="I32" s="320"/>
      <c r="J32" s="316">
        <v>732</v>
      </c>
      <c r="K32" s="316">
        <v>731</v>
      </c>
      <c r="L32" s="316">
        <v>731</v>
      </c>
      <c r="M32" s="320"/>
      <c r="N32" s="317" t="s">
        <v>169</v>
      </c>
      <c r="O32" s="321"/>
      <c r="P32" s="312" t="s">
        <v>106</v>
      </c>
      <c r="Q32" s="320"/>
      <c r="R32" s="316">
        <v>18281966.919162273</v>
      </c>
      <c r="S32" s="316">
        <v>18256889.295891225</v>
      </c>
      <c r="T32" s="316">
        <v>18256889.295891225</v>
      </c>
      <c r="U32" s="316">
        <f>R32+S32+T32+'[2]FRACCION II 3er 2014'!U32</f>
        <v>223885904.91166499</v>
      </c>
      <c r="X32" s="450"/>
    </row>
    <row r="33" spans="1:24" s="310" customFormat="1" x14ac:dyDescent="0.2">
      <c r="A33" s="312" t="s">
        <v>106</v>
      </c>
      <c r="B33" s="313" t="s">
        <v>170</v>
      </c>
      <c r="C33" s="319"/>
      <c r="D33" s="315" t="s">
        <v>143</v>
      </c>
      <c r="E33" s="319"/>
      <c r="F33" s="316">
        <f t="shared" si="2"/>
        <v>5819.9537453908843</v>
      </c>
      <c r="G33" s="316">
        <f t="shared" si="2"/>
        <v>5819.9537453908843</v>
      </c>
      <c r="H33" s="316">
        <f t="shared" si="2"/>
        <v>5819.9537453908852</v>
      </c>
      <c r="I33" s="320"/>
      <c r="J33" s="316">
        <v>38</v>
      </c>
      <c r="K33" s="316">
        <v>38</v>
      </c>
      <c r="L33" s="316">
        <v>38</v>
      </c>
      <c r="M33" s="320"/>
      <c r="N33" s="317" t="s">
        <v>171</v>
      </c>
      <c r="O33" s="321"/>
      <c r="P33" s="312" t="s">
        <v>106</v>
      </c>
      <c r="Q33" s="320"/>
      <c r="R33" s="316">
        <v>221158.24232485361</v>
      </c>
      <c r="S33" s="316">
        <v>221158.24232485361</v>
      </c>
      <c r="T33" s="316">
        <v>221158.24232485364</v>
      </c>
      <c r="U33" s="316">
        <f>R33+S33+T33+'[2]FRACCION II 3er 2014'!U33</f>
        <v>2439590.1697205845</v>
      </c>
      <c r="X33" s="450"/>
    </row>
    <row r="34" spans="1:24" s="310" customFormat="1" x14ac:dyDescent="0.2">
      <c r="A34" s="312" t="s">
        <v>106</v>
      </c>
      <c r="B34" s="313" t="s">
        <v>172</v>
      </c>
      <c r="C34" s="319"/>
      <c r="D34" s="315" t="s">
        <v>143</v>
      </c>
      <c r="E34" s="319"/>
      <c r="F34" s="316">
        <f t="shared" si="2"/>
        <v>6577.455635056318</v>
      </c>
      <c r="G34" s="316">
        <f t="shared" si="2"/>
        <v>6577.455635056318</v>
      </c>
      <c r="H34" s="316">
        <f t="shared" si="2"/>
        <v>6571.7543155462536</v>
      </c>
      <c r="I34" s="320"/>
      <c r="J34" s="316">
        <v>131</v>
      </c>
      <c r="K34" s="316">
        <v>131</v>
      </c>
      <c r="L34" s="316">
        <v>130</v>
      </c>
      <c r="M34" s="320"/>
      <c r="N34" s="317" t="s">
        <v>173</v>
      </c>
      <c r="O34" s="321"/>
      <c r="P34" s="312" t="s">
        <v>106</v>
      </c>
      <c r="Q34" s="320"/>
      <c r="R34" s="316">
        <v>861646.68819237768</v>
      </c>
      <c r="S34" s="316">
        <v>861646.68819237768</v>
      </c>
      <c r="T34" s="316">
        <v>854328.06102101295</v>
      </c>
      <c r="U34" s="316">
        <f>R34+S34+T34+'[2]FRACCION II 3er 2014'!U34</f>
        <v>10826711.203089416</v>
      </c>
      <c r="X34" s="450"/>
    </row>
    <row r="35" spans="1:24" s="310" customFormat="1" x14ac:dyDescent="0.2">
      <c r="A35" s="312" t="s">
        <v>106</v>
      </c>
      <c r="B35" s="313" t="s">
        <v>174</v>
      </c>
      <c r="C35" s="319"/>
      <c r="D35" s="315" t="s">
        <v>143</v>
      </c>
      <c r="E35" s="319"/>
      <c r="F35" s="316">
        <f t="shared" si="2"/>
        <v>7475.8809808076212</v>
      </c>
      <c r="G35" s="316">
        <f t="shared" si="2"/>
        <v>7479.9569609783075</v>
      </c>
      <c r="H35" s="316">
        <f t="shared" si="2"/>
        <v>7475.8809808076194</v>
      </c>
      <c r="I35" s="320"/>
      <c r="J35" s="316">
        <v>210</v>
      </c>
      <c r="K35" s="316">
        <v>211</v>
      </c>
      <c r="L35" s="316">
        <v>210</v>
      </c>
      <c r="M35" s="320"/>
      <c r="N35" s="317" t="s">
        <v>175</v>
      </c>
      <c r="O35" s="321"/>
      <c r="P35" s="312" t="s">
        <v>106</v>
      </c>
      <c r="Q35" s="320"/>
      <c r="R35" s="316">
        <v>1569935.0059696005</v>
      </c>
      <c r="S35" s="316">
        <v>1578270.9187664229</v>
      </c>
      <c r="T35" s="316">
        <v>1569935.0059696001</v>
      </c>
      <c r="U35" s="316">
        <f>R35+S35+T35+'[2]FRACCION II 3er 2014'!U35</f>
        <v>19703662.409140557</v>
      </c>
      <c r="X35" s="450"/>
    </row>
    <row r="36" spans="1:24" s="310" customFormat="1" x14ac:dyDescent="0.2">
      <c r="A36" s="312" t="s">
        <v>106</v>
      </c>
      <c r="B36" s="313" t="s">
        <v>176</v>
      </c>
      <c r="C36" s="319"/>
      <c r="D36" s="315" t="s">
        <v>143</v>
      </c>
      <c r="E36" s="319"/>
      <c r="F36" s="316">
        <f t="shared" si="2"/>
        <v>9355.8845953870696</v>
      </c>
      <c r="G36" s="316">
        <f t="shared" si="2"/>
        <v>9355.8845953870696</v>
      </c>
      <c r="H36" s="316">
        <f t="shared" si="2"/>
        <v>9373.805695204499</v>
      </c>
      <c r="I36" s="320"/>
      <c r="J36" s="316">
        <v>294</v>
      </c>
      <c r="K36" s="316">
        <v>294</v>
      </c>
      <c r="L36" s="316">
        <v>294</v>
      </c>
      <c r="M36" s="320"/>
      <c r="N36" s="317" t="s">
        <v>177</v>
      </c>
      <c r="O36" s="321"/>
      <c r="P36" s="312" t="s">
        <v>106</v>
      </c>
      <c r="Q36" s="320"/>
      <c r="R36" s="316">
        <v>2750630.0710437982</v>
      </c>
      <c r="S36" s="316">
        <v>2750630.0710437982</v>
      </c>
      <c r="T36" s="316">
        <v>2755898.8743901229</v>
      </c>
      <c r="U36" s="316">
        <f>R36+S36+T36+'[2]FRACCION II 3er 2014'!U36</f>
        <v>34679829.107886538</v>
      </c>
      <c r="X36" s="450"/>
    </row>
    <row r="37" spans="1:24" s="310" customFormat="1" x14ac:dyDescent="0.2">
      <c r="A37" s="312" t="s">
        <v>106</v>
      </c>
      <c r="B37" s="313" t="s">
        <v>178</v>
      </c>
      <c r="C37" s="319"/>
      <c r="D37" s="315" t="s">
        <v>143</v>
      </c>
      <c r="E37" s="319"/>
      <c r="F37" s="316">
        <f t="shared" si="2"/>
        <v>10114.39157614849</v>
      </c>
      <c r="G37" s="316">
        <f t="shared" si="2"/>
        <v>10114.39157614849</v>
      </c>
      <c r="H37" s="316">
        <f t="shared" si="2"/>
        <v>10114.391576148495</v>
      </c>
      <c r="I37" s="320"/>
      <c r="J37" s="316">
        <v>235</v>
      </c>
      <c r="K37" s="316">
        <v>235</v>
      </c>
      <c r="L37" s="316">
        <v>235</v>
      </c>
      <c r="M37" s="320"/>
      <c r="N37" s="317" t="s">
        <v>179</v>
      </c>
      <c r="O37" s="321"/>
      <c r="P37" s="312" t="s">
        <v>106</v>
      </c>
      <c r="Q37" s="320"/>
      <c r="R37" s="316">
        <v>2376882.0203948952</v>
      </c>
      <c r="S37" s="316">
        <v>2376882.0203948952</v>
      </c>
      <c r="T37" s="316">
        <v>2376882.0203948962</v>
      </c>
      <c r="U37" s="316">
        <f>R37+S37+T37+'[2]FRACCION II 3er 2014'!U37</f>
        <v>29814498.971730776</v>
      </c>
      <c r="X37" s="450"/>
    </row>
    <row r="38" spans="1:24" s="310" customFormat="1" x14ac:dyDescent="0.2">
      <c r="A38" s="312" t="s">
        <v>106</v>
      </c>
      <c r="B38" s="313" t="s">
        <v>180</v>
      </c>
      <c r="C38" s="319"/>
      <c r="D38" s="315" t="s">
        <v>143</v>
      </c>
      <c r="E38" s="319"/>
      <c r="F38" s="316">
        <f t="shared" si="2"/>
        <v>11097.767004646748</v>
      </c>
      <c r="G38" s="316">
        <f t="shared" si="2"/>
        <v>11097.767004646748</v>
      </c>
      <c r="H38" s="316">
        <f t="shared" si="2"/>
        <v>11097.767004646748</v>
      </c>
      <c r="I38" s="320"/>
      <c r="J38" s="316">
        <v>129</v>
      </c>
      <c r="K38" s="316">
        <v>129</v>
      </c>
      <c r="L38" s="316">
        <v>129</v>
      </c>
      <c r="M38" s="320"/>
      <c r="N38" s="317" t="s">
        <v>181</v>
      </c>
      <c r="O38" s="321"/>
      <c r="P38" s="312" t="s">
        <v>106</v>
      </c>
      <c r="Q38" s="320"/>
      <c r="R38" s="316">
        <v>1431611.9435994306</v>
      </c>
      <c r="S38" s="316">
        <v>1431611.9435994306</v>
      </c>
      <c r="T38" s="316">
        <v>1431611.9435994306</v>
      </c>
      <c r="U38" s="316">
        <f>R38+S38+T38+'[2]FRACCION II 3er 2014'!U38</f>
        <v>18273980.304854169</v>
      </c>
      <c r="X38" s="450"/>
    </row>
    <row r="39" spans="1:24" s="310" customFormat="1" x14ac:dyDescent="0.2">
      <c r="A39" s="312" t="s">
        <v>106</v>
      </c>
      <c r="B39" s="313" t="s">
        <v>182</v>
      </c>
      <c r="C39" s="319"/>
      <c r="D39" s="315" t="s">
        <v>143</v>
      </c>
      <c r="E39" s="319"/>
      <c r="F39" s="316">
        <f t="shared" si="2"/>
        <v>12537.078643856652</v>
      </c>
      <c r="G39" s="316">
        <f t="shared" si="2"/>
        <v>12537.078643856652</v>
      </c>
      <c r="H39" s="316">
        <f t="shared" si="2"/>
        <v>12520.789030750884</v>
      </c>
      <c r="I39" s="320"/>
      <c r="J39" s="316">
        <v>100</v>
      </c>
      <c r="K39" s="316">
        <v>100</v>
      </c>
      <c r="L39" s="316">
        <v>99</v>
      </c>
      <c r="M39" s="320"/>
      <c r="N39" s="317" t="s">
        <v>183</v>
      </c>
      <c r="O39" s="321"/>
      <c r="P39" s="312" t="s">
        <v>106</v>
      </c>
      <c r="Q39" s="320"/>
      <c r="R39" s="316">
        <v>1253707.8643856652</v>
      </c>
      <c r="S39" s="316">
        <v>1253707.8643856652</v>
      </c>
      <c r="T39" s="316">
        <v>1239558.1140443375</v>
      </c>
      <c r="U39" s="316">
        <f>R39+S39+T39+'[2]FRACCION II 3er 2014'!U39</f>
        <v>15998184.746290658</v>
      </c>
      <c r="X39" s="450"/>
    </row>
    <row r="40" spans="1:24" s="310" customFormat="1" x14ac:dyDescent="0.2">
      <c r="A40" s="312" t="s">
        <v>106</v>
      </c>
      <c r="B40" s="313" t="s">
        <v>184</v>
      </c>
      <c r="C40" s="319"/>
      <c r="D40" s="315" t="s">
        <v>143</v>
      </c>
      <c r="E40" s="319"/>
      <c r="F40" s="316">
        <f t="shared" si="2"/>
        <v>13822.320826006217</v>
      </c>
      <c r="G40" s="316">
        <f t="shared" si="2"/>
        <v>13822.320826006217</v>
      </c>
      <c r="H40" s="316">
        <f t="shared" si="2"/>
        <v>13822.320826006217</v>
      </c>
      <c r="I40" s="320"/>
      <c r="J40" s="316">
        <v>63</v>
      </c>
      <c r="K40" s="316">
        <v>63</v>
      </c>
      <c r="L40" s="316">
        <v>63</v>
      </c>
      <c r="M40" s="320"/>
      <c r="N40" s="317" t="s">
        <v>185</v>
      </c>
      <c r="O40" s="321"/>
      <c r="P40" s="312" t="s">
        <v>106</v>
      </c>
      <c r="Q40" s="320"/>
      <c r="R40" s="316">
        <v>870806.21203839162</v>
      </c>
      <c r="S40" s="316">
        <v>870806.21203839162</v>
      </c>
      <c r="T40" s="316">
        <v>870806.21203839162</v>
      </c>
      <c r="U40" s="316">
        <f>R40+S40+T40+'[2]FRACCION II 3er 2014'!U40</f>
        <v>11035197.341762029</v>
      </c>
      <c r="X40" s="450"/>
    </row>
    <row r="41" spans="1:24" s="310" customFormat="1" x14ac:dyDescent="0.2">
      <c r="A41" s="312" t="s">
        <v>106</v>
      </c>
      <c r="B41" s="313" t="s">
        <v>186</v>
      </c>
      <c r="C41" s="319"/>
      <c r="D41" s="315" t="s">
        <v>143</v>
      </c>
      <c r="E41" s="319"/>
      <c r="F41" s="316">
        <f t="shared" si="2"/>
        <v>16468.679834662966</v>
      </c>
      <c r="G41" s="316">
        <f t="shared" si="2"/>
        <v>16468.679834662966</v>
      </c>
      <c r="H41" s="316">
        <f t="shared" si="2"/>
        <v>16468.679834662966</v>
      </c>
      <c r="I41" s="320"/>
      <c r="J41" s="316">
        <v>120</v>
      </c>
      <c r="K41" s="316">
        <v>120</v>
      </c>
      <c r="L41" s="316">
        <v>120</v>
      </c>
      <c r="M41" s="320"/>
      <c r="N41" s="317" t="s">
        <v>187</v>
      </c>
      <c r="O41" s="321"/>
      <c r="P41" s="312" t="s">
        <v>106</v>
      </c>
      <c r="Q41" s="320"/>
      <c r="R41" s="316">
        <v>1976241.5801595559</v>
      </c>
      <c r="S41" s="316">
        <v>1976241.5801595559</v>
      </c>
      <c r="T41" s="316">
        <v>1976241.5801595559</v>
      </c>
      <c r="U41" s="316">
        <f>R41+S41+T41+'[2]FRACCION II 3er 2014'!U41</f>
        <v>24619109.406926952</v>
      </c>
      <c r="X41" s="450"/>
    </row>
    <row r="42" spans="1:24" s="310" customFormat="1" x14ac:dyDescent="0.2">
      <c r="A42" s="437" t="s">
        <v>188</v>
      </c>
      <c r="B42" s="437"/>
      <c r="C42" s="437"/>
      <c r="D42" s="437"/>
      <c r="E42" s="319"/>
      <c r="F42" s="172"/>
      <c r="G42" s="172"/>
      <c r="H42" s="172"/>
      <c r="I42" s="320"/>
      <c r="J42" s="173">
        <v>7110</v>
      </c>
      <c r="K42" s="173">
        <v>7115</v>
      </c>
      <c r="L42" s="173">
        <v>7103</v>
      </c>
      <c r="M42" s="320"/>
      <c r="N42" s="168"/>
      <c r="O42" s="321"/>
      <c r="P42" s="312"/>
      <c r="Q42" s="320"/>
      <c r="R42" s="323">
        <f>SUM(R15:R41)</f>
        <v>107684558.5371363</v>
      </c>
      <c r="S42" s="323">
        <f t="shared" ref="S42:T42" si="3">SUM(S15:S41)</f>
        <v>107816387.51042445</v>
      </c>
      <c r="T42" s="323">
        <f t="shared" si="3"/>
        <v>107688926.23636067</v>
      </c>
      <c r="U42" s="323">
        <f>SUM(U15:U41)</f>
        <v>1328068468.3047478</v>
      </c>
      <c r="X42" s="450"/>
    </row>
    <row r="43" spans="1:24" s="310" customFormat="1" x14ac:dyDescent="0.2">
      <c r="A43" s="175" t="s">
        <v>189</v>
      </c>
      <c r="B43" s="168"/>
      <c r="C43" s="176"/>
      <c r="D43" s="176"/>
      <c r="E43" s="319"/>
      <c r="F43" s="168"/>
      <c r="G43" s="168"/>
      <c r="H43" s="168"/>
      <c r="I43" s="320"/>
      <c r="J43" s="177"/>
      <c r="K43" s="177"/>
      <c r="L43" s="177"/>
      <c r="M43" s="320"/>
      <c r="N43" s="168"/>
      <c r="O43" s="321"/>
      <c r="P43" s="312"/>
      <c r="Q43" s="320"/>
      <c r="R43" s="322">
        <f>R14+R42</f>
        <v>154926524.65559503</v>
      </c>
      <c r="S43" s="322">
        <f t="shared" ref="S43:T43" si="4">S14+S42</f>
        <v>155247023.48770165</v>
      </c>
      <c r="T43" s="322">
        <f t="shared" si="4"/>
        <v>154951394.06837082</v>
      </c>
      <c r="U43" s="322">
        <f>U14+U42</f>
        <v>1848924489.5217857</v>
      </c>
      <c r="X43" s="450"/>
    </row>
    <row r="44" spans="1:24" s="310" customFormat="1" x14ac:dyDescent="0.2">
      <c r="A44" s="312" t="s">
        <v>106</v>
      </c>
      <c r="B44" s="313" t="s">
        <v>190</v>
      </c>
      <c r="C44" s="319"/>
      <c r="D44" s="315" t="s">
        <v>191</v>
      </c>
      <c r="E44" s="319"/>
      <c r="F44" s="316">
        <f t="shared" ref="F44:H80" si="5">R44/J44</f>
        <v>5402.4373548432704</v>
      </c>
      <c r="G44" s="316">
        <f t="shared" si="5"/>
        <v>5401.2322678771152</v>
      </c>
      <c r="H44" s="316">
        <f t="shared" si="5"/>
        <v>5412.4636784016839</v>
      </c>
      <c r="I44" s="320"/>
      <c r="J44" s="316">
        <v>103</v>
      </c>
      <c r="K44" s="316">
        <v>104</v>
      </c>
      <c r="L44" s="316">
        <v>103</v>
      </c>
      <c r="M44" s="320"/>
      <c r="N44" s="317" t="s">
        <v>192</v>
      </c>
      <c r="O44" s="321"/>
      <c r="P44" s="312" t="s">
        <v>106</v>
      </c>
      <c r="Q44" s="320"/>
      <c r="R44" s="316">
        <v>556451.04754885682</v>
      </c>
      <c r="S44" s="316">
        <v>561728.15585921996</v>
      </c>
      <c r="T44" s="316">
        <v>557483.7588753734</v>
      </c>
      <c r="U44" s="316">
        <f>R44+S44+T44+'[2]FRACCION II 3er 2014'!U44</f>
        <v>7852565.3880271716</v>
      </c>
      <c r="V44" s="324"/>
      <c r="X44" s="450"/>
    </row>
    <row r="45" spans="1:24" s="310" customFormat="1" x14ac:dyDescent="0.2">
      <c r="A45" s="312" t="s">
        <v>106</v>
      </c>
      <c r="B45" s="313" t="s">
        <v>193</v>
      </c>
      <c r="C45" s="319"/>
      <c r="D45" s="315" t="s">
        <v>191</v>
      </c>
      <c r="E45" s="319"/>
      <c r="F45" s="316">
        <f t="shared" si="5"/>
        <v>7944.2752028249179</v>
      </c>
      <c r="G45" s="316">
        <f t="shared" si="5"/>
        <v>7924.5513784696568</v>
      </c>
      <c r="H45" s="316">
        <f t="shared" si="5"/>
        <v>7924.5513784696568</v>
      </c>
      <c r="I45" s="320"/>
      <c r="J45" s="316">
        <v>141</v>
      </c>
      <c r="K45" s="316">
        <v>143</v>
      </c>
      <c r="L45" s="316">
        <v>143</v>
      </c>
      <c r="M45" s="320"/>
      <c r="N45" s="317" t="s">
        <v>194</v>
      </c>
      <c r="O45" s="321"/>
      <c r="P45" s="312" t="s">
        <v>106</v>
      </c>
      <c r="Q45" s="320"/>
      <c r="R45" s="316">
        <v>1120142.8035983134</v>
      </c>
      <c r="S45" s="316">
        <v>1133210.8471211609</v>
      </c>
      <c r="T45" s="316">
        <v>1133210.8471211609</v>
      </c>
      <c r="U45" s="316">
        <f>R45+S45+T45+'[2]FRACCION II 3er 2014'!U45</f>
        <v>15308825.826520661</v>
      </c>
      <c r="X45" s="450"/>
    </row>
    <row r="46" spans="1:24" s="310" customFormat="1" x14ac:dyDescent="0.2">
      <c r="A46" s="312" t="s">
        <v>106</v>
      </c>
      <c r="B46" s="313" t="s">
        <v>195</v>
      </c>
      <c r="C46" s="319"/>
      <c r="D46" s="315" t="s">
        <v>191</v>
      </c>
      <c r="E46" s="319"/>
      <c r="F46" s="316">
        <f t="shared" si="5"/>
        <v>4163.3317842215974</v>
      </c>
      <c r="G46" s="316">
        <f t="shared" si="5"/>
        <v>4179.5041979091648</v>
      </c>
      <c r="H46" s="316">
        <f t="shared" si="5"/>
        <v>4179.5041979091648</v>
      </c>
      <c r="I46" s="320"/>
      <c r="J46" s="316">
        <v>104</v>
      </c>
      <c r="K46" s="316">
        <v>106</v>
      </c>
      <c r="L46" s="316">
        <v>106</v>
      </c>
      <c r="M46" s="320"/>
      <c r="N46" s="317" t="s">
        <v>196</v>
      </c>
      <c r="O46" s="321"/>
      <c r="P46" s="312" t="s">
        <v>106</v>
      </c>
      <c r="Q46" s="320"/>
      <c r="R46" s="316">
        <v>432986.50555904611</v>
      </c>
      <c r="S46" s="316">
        <v>443027.44497837144</v>
      </c>
      <c r="T46" s="316">
        <v>443027.44497837144</v>
      </c>
      <c r="U46" s="316">
        <f>R46+S46+T46+'[2]FRACCION II 3er 2014'!U46</f>
        <v>5689001.083582324</v>
      </c>
      <c r="X46" s="450"/>
    </row>
    <row r="47" spans="1:24" s="310" customFormat="1" x14ac:dyDescent="0.2">
      <c r="A47" s="312" t="s">
        <v>106</v>
      </c>
      <c r="B47" s="313" t="s">
        <v>197</v>
      </c>
      <c r="C47" s="319"/>
      <c r="D47" s="315" t="s">
        <v>191</v>
      </c>
      <c r="E47" s="319"/>
      <c r="F47" s="316">
        <f t="shared" si="5"/>
        <v>9182.9031489086647</v>
      </c>
      <c r="G47" s="316">
        <f t="shared" si="5"/>
        <v>9182.9031489086647</v>
      </c>
      <c r="H47" s="316">
        <f t="shared" si="5"/>
        <v>9181.3554763888642</v>
      </c>
      <c r="I47" s="320"/>
      <c r="J47" s="316">
        <v>152</v>
      </c>
      <c r="K47" s="316">
        <v>152</v>
      </c>
      <c r="L47" s="316">
        <v>153</v>
      </c>
      <c r="M47" s="320"/>
      <c r="N47" s="317" t="s">
        <v>447</v>
      </c>
      <c r="O47" s="321"/>
      <c r="P47" s="312" t="s">
        <v>106</v>
      </c>
      <c r="Q47" s="320"/>
      <c r="R47" s="316">
        <v>1395801.278634117</v>
      </c>
      <c r="S47" s="316">
        <v>1395801.278634117</v>
      </c>
      <c r="T47" s="316">
        <v>1404747.3878874963</v>
      </c>
      <c r="U47" s="316">
        <f>R47+S47+T47+'[2]FRACCION II 3er 2014'!U47</f>
        <v>18129209.106378917</v>
      </c>
      <c r="X47" s="450"/>
    </row>
    <row r="48" spans="1:24" s="310" customFormat="1" x14ac:dyDescent="0.2">
      <c r="A48" s="312" t="s">
        <v>106</v>
      </c>
      <c r="B48" s="313" t="s">
        <v>199</v>
      </c>
      <c r="C48" s="319"/>
      <c r="D48" s="315" t="s">
        <v>191</v>
      </c>
      <c r="E48" s="319"/>
      <c r="F48" s="316">
        <f t="shared" si="5"/>
        <v>11225.842269506818</v>
      </c>
      <c r="G48" s="316">
        <f t="shared" si="5"/>
        <v>11230.021507590071</v>
      </c>
      <c r="H48" s="316">
        <f t="shared" si="5"/>
        <v>11223.640105837974</v>
      </c>
      <c r="I48" s="320"/>
      <c r="J48" s="316">
        <v>245</v>
      </c>
      <c r="K48" s="316">
        <v>249</v>
      </c>
      <c r="L48" s="316">
        <v>250</v>
      </c>
      <c r="M48" s="320"/>
      <c r="N48" s="317" t="s">
        <v>200</v>
      </c>
      <c r="O48" s="321"/>
      <c r="P48" s="312" t="s">
        <v>106</v>
      </c>
      <c r="Q48" s="320"/>
      <c r="R48" s="316">
        <v>2750331.3560291706</v>
      </c>
      <c r="S48" s="316">
        <v>2796275.3553899275</v>
      </c>
      <c r="T48" s="316">
        <v>2805910.0264594937</v>
      </c>
      <c r="U48" s="316">
        <f>R48+S48+T48+'[2]FRACCION II 3er 2014'!U48</f>
        <v>35144332.398320213</v>
      </c>
      <c r="X48" s="450"/>
    </row>
    <row r="49" spans="1:24" s="310" customFormat="1" x14ac:dyDescent="0.2">
      <c r="A49" s="312" t="s">
        <v>106</v>
      </c>
      <c r="B49" s="313" t="s">
        <v>201</v>
      </c>
      <c r="C49" s="319"/>
      <c r="D49" s="315" t="s">
        <v>191</v>
      </c>
      <c r="E49" s="319"/>
      <c r="F49" s="316">
        <f t="shared" si="5"/>
        <v>14791.073967823053</v>
      </c>
      <c r="G49" s="316">
        <f t="shared" si="5"/>
        <v>14791.073967823053</v>
      </c>
      <c r="H49" s="316">
        <f t="shared" si="5"/>
        <v>14791.073967823049</v>
      </c>
      <c r="I49" s="320"/>
      <c r="J49" s="316">
        <v>174</v>
      </c>
      <c r="K49" s="316">
        <v>174</v>
      </c>
      <c r="L49" s="316">
        <v>174</v>
      </c>
      <c r="M49" s="320"/>
      <c r="N49" s="317" t="s">
        <v>202</v>
      </c>
      <c r="O49" s="321"/>
      <c r="P49" s="312" t="s">
        <v>106</v>
      </c>
      <c r="Q49" s="320"/>
      <c r="R49" s="316">
        <v>2573646.8704012111</v>
      </c>
      <c r="S49" s="316">
        <v>2573646.8704012111</v>
      </c>
      <c r="T49" s="316">
        <v>2573646.8704012106</v>
      </c>
      <c r="U49" s="316">
        <f>R49+S49+T49+'[2]FRACCION II 3er 2014'!U49</f>
        <v>32338066.582996033</v>
      </c>
      <c r="X49" s="450"/>
    </row>
    <row r="50" spans="1:24" s="310" customFormat="1" x14ac:dyDescent="0.2">
      <c r="A50" s="312" t="s">
        <v>106</v>
      </c>
      <c r="B50" s="313" t="s">
        <v>203</v>
      </c>
      <c r="C50" s="319"/>
      <c r="D50" s="315" t="s">
        <v>191</v>
      </c>
      <c r="E50" s="319"/>
      <c r="F50" s="316">
        <f t="shared" si="5"/>
        <v>19521.196200768351</v>
      </c>
      <c r="G50" s="316">
        <f t="shared" si="5"/>
        <v>19553.183486763479</v>
      </c>
      <c r="H50" s="316">
        <f t="shared" si="5"/>
        <v>19553.183486763479</v>
      </c>
      <c r="I50" s="320"/>
      <c r="J50" s="316">
        <v>215</v>
      </c>
      <c r="K50" s="316">
        <v>217</v>
      </c>
      <c r="L50" s="316">
        <v>217</v>
      </c>
      <c r="M50" s="320"/>
      <c r="N50" s="317" t="s">
        <v>204</v>
      </c>
      <c r="O50" s="321"/>
      <c r="P50" s="312" t="s">
        <v>106</v>
      </c>
      <c r="Q50" s="320"/>
      <c r="R50" s="316">
        <v>4197057.1831651954</v>
      </c>
      <c r="S50" s="316">
        <v>4243040.8166276747</v>
      </c>
      <c r="T50" s="316">
        <v>4243040.8166276747</v>
      </c>
      <c r="U50" s="316">
        <f>R50+S50+T50+'[2]FRACCION II 3er 2014'!U50</f>
        <v>52308348.053208873</v>
      </c>
      <c r="X50" s="450"/>
    </row>
    <row r="51" spans="1:24" s="310" customFormat="1" x14ac:dyDescent="0.2">
      <c r="A51" s="312" t="s">
        <v>106</v>
      </c>
      <c r="B51" s="313" t="s">
        <v>205</v>
      </c>
      <c r="C51" s="319"/>
      <c r="D51" s="315" t="s">
        <v>191</v>
      </c>
      <c r="E51" s="319"/>
      <c r="F51" s="316">
        <f t="shared" si="5"/>
        <v>6557.5413281249357</v>
      </c>
      <c r="G51" s="316">
        <f t="shared" si="5"/>
        <v>6559.8520871003539</v>
      </c>
      <c r="H51" s="316">
        <f t="shared" si="5"/>
        <v>6559.8520871003557</v>
      </c>
      <c r="I51" s="320"/>
      <c r="J51" s="316">
        <v>89</v>
      </c>
      <c r="K51" s="316">
        <v>88</v>
      </c>
      <c r="L51" s="316">
        <v>88</v>
      </c>
      <c r="M51" s="320"/>
      <c r="N51" s="317" t="s">
        <v>206</v>
      </c>
      <c r="O51" s="321"/>
      <c r="P51" s="312" t="s">
        <v>106</v>
      </c>
      <c r="Q51" s="320"/>
      <c r="R51" s="316">
        <v>583621.17820311931</v>
      </c>
      <c r="S51" s="316">
        <v>577266.98366483115</v>
      </c>
      <c r="T51" s="316">
        <v>577266.98366483126</v>
      </c>
      <c r="U51" s="316">
        <f>R51+S51+T51+'[2]FRACCION II 3er 2014'!U51</f>
        <v>7805625.0293294676</v>
      </c>
      <c r="X51" s="450"/>
    </row>
    <row r="52" spans="1:24" s="310" customFormat="1" x14ac:dyDescent="0.2">
      <c r="A52" s="312" t="s">
        <v>106</v>
      </c>
      <c r="B52" s="313" t="s">
        <v>207</v>
      </c>
      <c r="C52" s="319"/>
      <c r="D52" s="315" t="s">
        <v>208</v>
      </c>
      <c r="E52" s="319"/>
      <c r="F52" s="316">
        <f t="shared" si="5"/>
        <v>4413.7499282232375</v>
      </c>
      <c r="G52" s="316">
        <f t="shared" si="5"/>
        <v>4413.7499282232375</v>
      </c>
      <c r="H52" s="316">
        <f t="shared" si="5"/>
        <v>4413.7499282232375</v>
      </c>
      <c r="I52" s="320"/>
      <c r="J52" s="316">
        <v>4</v>
      </c>
      <c r="K52" s="316">
        <v>4</v>
      </c>
      <c r="L52" s="316">
        <v>4</v>
      </c>
      <c r="M52" s="320"/>
      <c r="N52" s="317" t="s">
        <v>209</v>
      </c>
      <c r="O52" s="321"/>
      <c r="P52" s="312" t="s">
        <v>106</v>
      </c>
      <c r="Q52" s="320"/>
      <c r="R52" s="316">
        <v>17654.99971289295</v>
      </c>
      <c r="S52" s="316">
        <v>17654.99971289295</v>
      </c>
      <c r="T52" s="316">
        <v>17654.99971289295</v>
      </c>
      <c r="U52" s="316">
        <f>R52+S52+T52+'[2]FRACCION II 3er 2014'!U52</f>
        <v>205240.70428796439</v>
      </c>
      <c r="X52" s="450"/>
    </row>
    <row r="53" spans="1:24" s="310" customFormat="1" x14ac:dyDescent="0.2">
      <c r="A53" s="312" t="s">
        <v>106</v>
      </c>
      <c r="B53" s="313" t="s">
        <v>210</v>
      </c>
      <c r="C53" s="319"/>
      <c r="D53" s="315" t="s">
        <v>208</v>
      </c>
      <c r="E53" s="319"/>
      <c r="F53" s="316">
        <f t="shared" si="5"/>
        <v>4780.5050921026859</v>
      </c>
      <c r="G53" s="316">
        <f t="shared" si="5"/>
        <v>4754.8544602961774</v>
      </c>
      <c r="H53" s="316">
        <f t="shared" si="5"/>
        <v>4754.8544602961765</v>
      </c>
      <c r="I53" s="320"/>
      <c r="J53" s="316">
        <v>86</v>
      </c>
      <c r="K53" s="316">
        <v>74</v>
      </c>
      <c r="L53" s="316">
        <v>74</v>
      </c>
      <c r="M53" s="320"/>
      <c r="N53" s="317" t="s">
        <v>211</v>
      </c>
      <c r="O53" s="321"/>
      <c r="P53" s="312" t="s">
        <v>106</v>
      </c>
      <c r="Q53" s="320"/>
      <c r="R53" s="316">
        <v>411123.43792083103</v>
      </c>
      <c r="S53" s="316">
        <v>351859.2300619171</v>
      </c>
      <c r="T53" s="316">
        <v>351859.23006191704</v>
      </c>
      <c r="U53" s="316">
        <f>R53+S53+T53+'[2]FRACCION II 3er 2014'!U53</f>
        <v>4918188.3229304459</v>
      </c>
      <c r="X53" s="450"/>
    </row>
    <row r="54" spans="1:24" s="310" customFormat="1" x14ac:dyDescent="0.2">
      <c r="A54" s="312" t="s">
        <v>106</v>
      </c>
      <c r="B54" s="313" t="s">
        <v>212</v>
      </c>
      <c r="C54" s="319"/>
      <c r="D54" s="315" t="s">
        <v>208</v>
      </c>
      <c r="E54" s="319"/>
      <c r="F54" s="316">
        <f t="shared" si="5"/>
        <v>4776.8712809864646</v>
      </c>
      <c r="G54" s="316">
        <f t="shared" si="5"/>
        <v>4805.8169495495213</v>
      </c>
      <c r="H54" s="316">
        <f t="shared" si="5"/>
        <v>4806.2905486625659</v>
      </c>
      <c r="I54" s="320"/>
      <c r="J54" s="316">
        <v>400</v>
      </c>
      <c r="K54" s="316">
        <v>322</v>
      </c>
      <c r="L54" s="316">
        <v>325</v>
      </c>
      <c r="M54" s="320"/>
      <c r="N54" s="317" t="s">
        <v>213</v>
      </c>
      <c r="O54" s="321"/>
      <c r="P54" s="312" t="s">
        <v>106</v>
      </c>
      <c r="Q54" s="320"/>
      <c r="R54" s="316">
        <v>1910748.5123945859</v>
      </c>
      <c r="S54" s="316">
        <v>1547473.0577549457</v>
      </c>
      <c r="T54" s="316">
        <v>1562044.428315334</v>
      </c>
      <c r="U54" s="316">
        <f>R54+S54+T54+'[2]FRACCION II 3er 2014'!U54</f>
        <v>23881183.217307113</v>
      </c>
      <c r="X54" s="450"/>
    </row>
    <row r="55" spans="1:24" s="310" customFormat="1" x14ac:dyDescent="0.2">
      <c r="A55" s="312" t="s">
        <v>106</v>
      </c>
      <c r="B55" s="313" t="s">
        <v>214</v>
      </c>
      <c r="C55" s="319"/>
      <c r="D55" s="315" t="s">
        <v>208</v>
      </c>
      <c r="E55" s="319"/>
      <c r="F55" s="316">
        <f t="shared" si="5"/>
        <v>5107.9943192377204</v>
      </c>
      <c r="G55" s="316">
        <f t="shared" si="5"/>
        <v>5098.5003672909079</v>
      </c>
      <c r="H55" s="316">
        <f t="shared" si="5"/>
        <v>5098.0849999814382</v>
      </c>
      <c r="I55" s="320"/>
      <c r="J55" s="316">
        <v>1203</v>
      </c>
      <c r="K55" s="316">
        <v>1293</v>
      </c>
      <c r="L55" s="316">
        <v>1290</v>
      </c>
      <c r="M55" s="320"/>
      <c r="N55" s="317" t="s">
        <v>215</v>
      </c>
      <c r="O55" s="321"/>
      <c r="P55" s="312" t="s">
        <v>106</v>
      </c>
      <c r="Q55" s="320"/>
      <c r="R55" s="316">
        <v>6144917.1660429779</v>
      </c>
      <c r="S55" s="316">
        <v>6592360.974907144</v>
      </c>
      <c r="T55" s="316">
        <v>6576529.6499760551</v>
      </c>
      <c r="U55" s="316">
        <f>R55+S55+T55+'[2]FRACCION II 3er 2014'!U55</f>
        <v>80289046.490254089</v>
      </c>
      <c r="X55" s="450"/>
    </row>
    <row r="56" spans="1:24" s="310" customFormat="1" x14ac:dyDescent="0.2">
      <c r="A56" s="312" t="s">
        <v>106</v>
      </c>
      <c r="B56" s="313" t="s">
        <v>216</v>
      </c>
      <c r="C56" s="319"/>
      <c r="D56" s="315" t="s">
        <v>208</v>
      </c>
      <c r="E56" s="319"/>
      <c r="F56" s="316">
        <f t="shared" si="5"/>
        <v>5185.5803834310236</v>
      </c>
      <c r="G56" s="316">
        <f t="shared" si="5"/>
        <v>5176.5794451778729</v>
      </c>
      <c r="H56" s="316">
        <f t="shared" si="5"/>
        <v>5181.1699236869817</v>
      </c>
      <c r="I56" s="320"/>
      <c r="J56" s="316">
        <v>114</v>
      </c>
      <c r="K56" s="316">
        <v>98</v>
      </c>
      <c r="L56" s="316">
        <v>100</v>
      </c>
      <c r="M56" s="320"/>
      <c r="N56" s="317" t="s">
        <v>217</v>
      </c>
      <c r="O56" s="321"/>
      <c r="P56" s="312" t="s">
        <v>106</v>
      </c>
      <c r="Q56" s="320"/>
      <c r="R56" s="316">
        <v>591156.16371113667</v>
      </c>
      <c r="S56" s="316">
        <v>507304.78562743159</v>
      </c>
      <c r="T56" s="316">
        <v>518116.99236869818</v>
      </c>
      <c r="U56" s="316">
        <f>R56+S56+T56+'[2]FRACCION II 3er 2014'!U56</f>
        <v>7071112.82618671</v>
      </c>
      <c r="X56" s="450"/>
    </row>
    <row r="57" spans="1:24" s="310" customFormat="1" x14ac:dyDescent="0.2">
      <c r="A57" s="312" t="s">
        <v>106</v>
      </c>
      <c r="B57" s="313" t="s">
        <v>218</v>
      </c>
      <c r="C57" s="319"/>
      <c r="D57" s="315" t="s">
        <v>208</v>
      </c>
      <c r="E57" s="319"/>
      <c r="F57" s="316">
        <f t="shared" si="5"/>
        <v>5593.6784750418801</v>
      </c>
      <c r="G57" s="316">
        <f t="shared" si="5"/>
        <v>5587.7128646143437</v>
      </c>
      <c r="H57" s="316">
        <f t="shared" si="5"/>
        <v>5587.5259736537137</v>
      </c>
      <c r="I57" s="320"/>
      <c r="J57" s="316">
        <v>929</v>
      </c>
      <c r="K57" s="316">
        <v>572</v>
      </c>
      <c r="L57" s="316">
        <v>571</v>
      </c>
      <c r="M57" s="320"/>
      <c r="N57" s="317" t="s">
        <v>219</v>
      </c>
      <c r="O57" s="321"/>
      <c r="P57" s="312" t="s">
        <v>106</v>
      </c>
      <c r="Q57" s="320"/>
      <c r="R57" s="316">
        <v>5196527.3033139063</v>
      </c>
      <c r="S57" s="316">
        <v>3196171.7585594044</v>
      </c>
      <c r="T57" s="316">
        <v>3190477.3309562705</v>
      </c>
      <c r="U57" s="316">
        <f>R57+S57+T57+'[2]FRACCION II 3er 2014'!U57</f>
        <v>59999724.486135468</v>
      </c>
      <c r="X57" s="450"/>
    </row>
    <row r="58" spans="1:24" s="310" customFormat="1" x14ac:dyDescent="0.2">
      <c r="A58" s="312" t="s">
        <v>106</v>
      </c>
      <c r="B58" s="313" t="s">
        <v>220</v>
      </c>
      <c r="C58" s="319"/>
      <c r="D58" s="315" t="s">
        <v>208</v>
      </c>
      <c r="E58" s="319"/>
      <c r="F58" s="316">
        <f t="shared" si="5"/>
        <v>5821.8008848285344</v>
      </c>
      <c r="G58" s="316">
        <f t="shared" si="5"/>
        <v>5814.9867998092795</v>
      </c>
      <c r="H58" s="316">
        <f t="shared" si="5"/>
        <v>5816.5593781302714</v>
      </c>
      <c r="I58" s="320"/>
      <c r="J58" s="316">
        <v>166</v>
      </c>
      <c r="K58" s="316">
        <v>118</v>
      </c>
      <c r="L58" s="316">
        <v>119</v>
      </c>
      <c r="M58" s="320"/>
      <c r="N58" s="317" t="s">
        <v>221</v>
      </c>
      <c r="O58" s="321"/>
      <c r="P58" s="312" t="s">
        <v>106</v>
      </c>
      <c r="Q58" s="320"/>
      <c r="R58" s="316">
        <v>966418.94688153674</v>
      </c>
      <c r="S58" s="316">
        <v>686168.442377495</v>
      </c>
      <c r="T58" s="316">
        <v>692170.5659975023</v>
      </c>
      <c r="U58" s="316">
        <f>R58+S58+T58+'[2]FRACCION II 3er 2014'!U58</f>
        <v>11232450.238629468</v>
      </c>
      <c r="X58" s="450"/>
    </row>
    <row r="59" spans="1:24" s="310" customFormat="1" x14ac:dyDescent="0.2">
      <c r="A59" s="312" t="s">
        <v>106</v>
      </c>
      <c r="B59" s="313" t="s">
        <v>222</v>
      </c>
      <c r="C59" s="319"/>
      <c r="D59" s="315" t="s">
        <v>208</v>
      </c>
      <c r="E59" s="319"/>
      <c r="F59" s="316">
        <f t="shared" si="5"/>
        <v>6187.4604749702112</v>
      </c>
      <c r="G59" s="316">
        <f t="shared" si="5"/>
        <v>6192.2702546600549</v>
      </c>
      <c r="H59" s="316">
        <f t="shared" si="5"/>
        <v>6191.8484267334316</v>
      </c>
      <c r="I59" s="320"/>
      <c r="J59" s="316">
        <v>422</v>
      </c>
      <c r="K59" s="316">
        <v>839</v>
      </c>
      <c r="L59" s="316">
        <v>836</v>
      </c>
      <c r="M59" s="320"/>
      <c r="N59" s="317" t="s">
        <v>223</v>
      </c>
      <c r="O59" s="321"/>
      <c r="P59" s="312" t="s">
        <v>106</v>
      </c>
      <c r="Q59" s="320"/>
      <c r="R59" s="316">
        <v>2611108.320437429</v>
      </c>
      <c r="S59" s="316">
        <v>5195314.7436597859</v>
      </c>
      <c r="T59" s="316">
        <v>5176385.2847491484</v>
      </c>
      <c r="U59" s="316">
        <f>R59+S59+T59+'[2]FRACCION II 3er 2014'!U59</f>
        <v>37499635.940399185</v>
      </c>
      <c r="X59" s="450"/>
    </row>
    <row r="60" spans="1:24" s="310" customFormat="1" x14ac:dyDescent="0.2">
      <c r="A60" s="312" t="s">
        <v>106</v>
      </c>
      <c r="B60" s="313" t="s">
        <v>224</v>
      </c>
      <c r="C60" s="319"/>
      <c r="D60" s="315" t="s">
        <v>208</v>
      </c>
      <c r="E60" s="319"/>
      <c r="F60" s="316">
        <f t="shared" si="5"/>
        <v>8269.9739112758034</v>
      </c>
      <c r="G60" s="316">
        <f t="shared" si="5"/>
        <v>8269.9739112758034</v>
      </c>
      <c r="H60" s="316">
        <f t="shared" si="5"/>
        <v>8269.9739112758034</v>
      </c>
      <c r="I60" s="320"/>
      <c r="J60" s="316">
        <v>1</v>
      </c>
      <c r="K60" s="316">
        <v>1</v>
      </c>
      <c r="L60" s="316">
        <v>1</v>
      </c>
      <c r="M60" s="320"/>
      <c r="N60" s="317" t="s">
        <v>225</v>
      </c>
      <c r="O60" s="321"/>
      <c r="P60" s="312" t="s">
        <v>106</v>
      </c>
      <c r="Q60" s="320"/>
      <c r="R60" s="316">
        <v>8269.9739112758034</v>
      </c>
      <c r="S60" s="316">
        <v>8269.9739112758034</v>
      </c>
      <c r="T60" s="316">
        <v>8269.9739112758034</v>
      </c>
      <c r="U60" s="316">
        <f>R60+S60+T60+'[2]FRACCION II 3er 2014'!U60</f>
        <v>100617.53049470301</v>
      </c>
      <c r="X60" s="450"/>
    </row>
    <row r="61" spans="1:24" s="310" customFormat="1" x14ac:dyDescent="0.2">
      <c r="A61" s="312" t="s">
        <v>106</v>
      </c>
      <c r="B61" s="313" t="s">
        <v>226</v>
      </c>
      <c r="C61" s="319"/>
      <c r="D61" s="315" t="s">
        <v>208</v>
      </c>
      <c r="E61" s="319"/>
      <c r="F61" s="316">
        <f t="shared" si="5"/>
        <v>10843.702103441954</v>
      </c>
      <c r="G61" s="316">
        <f t="shared" si="5"/>
        <v>10843.702103441954</v>
      </c>
      <c r="H61" s="316">
        <f t="shared" si="5"/>
        <v>10843.70210344195</v>
      </c>
      <c r="I61" s="320"/>
      <c r="J61" s="316">
        <v>7</v>
      </c>
      <c r="K61" s="316">
        <v>7</v>
      </c>
      <c r="L61" s="316">
        <v>7</v>
      </c>
      <c r="M61" s="320"/>
      <c r="N61" s="317" t="s">
        <v>227</v>
      </c>
      <c r="O61" s="321"/>
      <c r="P61" s="312" t="s">
        <v>106</v>
      </c>
      <c r="Q61" s="320"/>
      <c r="R61" s="316">
        <v>75905.914724093673</v>
      </c>
      <c r="S61" s="316">
        <v>75905.914724093673</v>
      </c>
      <c r="T61" s="316">
        <v>75905.914724093658</v>
      </c>
      <c r="U61" s="316">
        <f>R61+S61+T61+'[2]FRACCION II 3er 2014'!U61</f>
        <v>920284.77797425806</v>
      </c>
      <c r="X61" s="450"/>
    </row>
    <row r="62" spans="1:24" s="310" customFormat="1" x14ac:dyDescent="0.2">
      <c r="A62" s="312" t="s">
        <v>106</v>
      </c>
      <c r="B62" s="313" t="s">
        <v>228</v>
      </c>
      <c r="C62" s="319"/>
      <c r="D62" s="315" t="s">
        <v>208</v>
      </c>
      <c r="E62" s="319"/>
      <c r="F62" s="316">
        <f t="shared" si="5"/>
        <v>7590.2720584844765</v>
      </c>
      <c r="G62" s="316">
        <f t="shared" si="5"/>
        <v>7590.2720584844765</v>
      </c>
      <c r="H62" s="316">
        <f t="shared" si="5"/>
        <v>7590.2720584844765</v>
      </c>
      <c r="I62" s="320"/>
      <c r="J62" s="316">
        <v>3</v>
      </c>
      <c r="K62" s="316">
        <v>3</v>
      </c>
      <c r="L62" s="316">
        <v>3</v>
      </c>
      <c r="M62" s="320"/>
      <c r="N62" s="317" t="s">
        <v>229</v>
      </c>
      <c r="O62" s="321"/>
      <c r="P62" s="312" t="s">
        <v>106</v>
      </c>
      <c r="Q62" s="320"/>
      <c r="R62" s="316">
        <v>22770.81617545343</v>
      </c>
      <c r="S62" s="316">
        <v>22770.81617545343</v>
      </c>
      <c r="T62" s="316">
        <v>22770.81617545343</v>
      </c>
      <c r="U62" s="316">
        <f>R62+S62+T62+'[2]FRACCION II 3er 2014'!U62</f>
        <v>282896.25002199248</v>
      </c>
      <c r="X62" s="450"/>
    </row>
    <row r="63" spans="1:24" s="310" customFormat="1" x14ac:dyDescent="0.2">
      <c r="A63" s="312" t="s">
        <v>106</v>
      </c>
      <c r="B63" s="313" t="s">
        <v>230</v>
      </c>
      <c r="C63" s="319"/>
      <c r="D63" s="315" t="s">
        <v>208</v>
      </c>
      <c r="E63" s="319"/>
      <c r="F63" s="316">
        <f t="shared" si="5"/>
        <v>8062.8534958187629</v>
      </c>
      <c r="G63" s="316">
        <f t="shared" si="5"/>
        <v>8062.8534958187629</v>
      </c>
      <c r="H63" s="316">
        <f t="shared" si="5"/>
        <v>8062.8534958187629</v>
      </c>
      <c r="I63" s="320"/>
      <c r="J63" s="316">
        <v>1</v>
      </c>
      <c r="K63" s="316">
        <v>1</v>
      </c>
      <c r="L63" s="316">
        <v>1</v>
      </c>
      <c r="M63" s="320"/>
      <c r="N63" s="317" t="s">
        <v>231</v>
      </c>
      <c r="O63" s="321"/>
      <c r="P63" s="312" t="s">
        <v>106</v>
      </c>
      <c r="Q63" s="320"/>
      <c r="R63" s="316">
        <v>8062.8534958187629</v>
      </c>
      <c r="S63" s="316">
        <v>8062.8534958187629</v>
      </c>
      <c r="T63" s="316">
        <v>8062.8534958187629</v>
      </c>
      <c r="U63" s="316">
        <f>R63+S63+T63+'[2]FRACCION II 3er 2014'!U63</f>
        <v>123931.45406680183</v>
      </c>
      <c r="X63" s="450"/>
    </row>
    <row r="64" spans="1:24" s="310" customFormat="1" x14ac:dyDescent="0.2">
      <c r="A64" s="312" t="s">
        <v>106</v>
      </c>
      <c r="B64" s="313" t="s">
        <v>232</v>
      </c>
      <c r="C64" s="319"/>
      <c r="D64" s="315" t="s">
        <v>208</v>
      </c>
      <c r="E64" s="319"/>
      <c r="F64" s="316">
        <f t="shared" si="5"/>
        <v>15910.883095734545</v>
      </c>
      <c r="G64" s="316">
        <f t="shared" si="5"/>
        <v>15910.883095734545</v>
      </c>
      <c r="H64" s="316">
        <f t="shared" si="5"/>
        <v>15910.883095734545</v>
      </c>
      <c r="I64" s="320"/>
      <c r="J64" s="316">
        <v>9</v>
      </c>
      <c r="K64" s="316">
        <v>9</v>
      </c>
      <c r="L64" s="316">
        <v>9</v>
      </c>
      <c r="M64" s="320"/>
      <c r="N64" s="317" t="s">
        <v>233</v>
      </c>
      <c r="O64" s="321"/>
      <c r="P64" s="312" t="s">
        <v>106</v>
      </c>
      <c r="Q64" s="320"/>
      <c r="R64" s="316">
        <v>143197.94786161091</v>
      </c>
      <c r="S64" s="316">
        <v>143197.94786161091</v>
      </c>
      <c r="T64" s="316">
        <v>143197.94786161091</v>
      </c>
      <c r="U64" s="316">
        <f>R64+S64+T64+'[2]FRACCION II 3er 2014'!U64</f>
        <v>1750371.4164533804</v>
      </c>
      <c r="X64" s="450"/>
    </row>
    <row r="65" spans="1:24" s="310" customFormat="1" x14ac:dyDescent="0.2">
      <c r="A65" s="312" t="s">
        <v>106</v>
      </c>
      <c r="B65" s="313" t="s">
        <v>234</v>
      </c>
      <c r="C65" s="319"/>
      <c r="D65" s="315" t="s">
        <v>208</v>
      </c>
      <c r="E65" s="319"/>
      <c r="F65" s="316">
        <f t="shared" si="5"/>
        <v>8061.9900248099684</v>
      </c>
      <c r="G65" s="316">
        <f t="shared" si="5"/>
        <v>8061.9900248099684</v>
      </c>
      <c r="H65" s="316">
        <f t="shared" si="5"/>
        <v>8061.9900248099684</v>
      </c>
      <c r="I65" s="320"/>
      <c r="J65" s="316">
        <v>2</v>
      </c>
      <c r="K65" s="316">
        <v>2</v>
      </c>
      <c r="L65" s="316">
        <v>2</v>
      </c>
      <c r="M65" s="320"/>
      <c r="N65" s="317" t="s">
        <v>235</v>
      </c>
      <c r="O65" s="321"/>
      <c r="P65" s="312" t="s">
        <v>106</v>
      </c>
      <c r="Q65" s="320"/>
      <c r="R65" s="316">
        <v>16123.980049619937</v>
      </c>
      <c r="S65" s="316">
        <v>16123.980049619937</v>
      </c>
      <c r="T65" s="316">
        <v>16123.980049619937</v>
      </c>
      <c r="U65" s="316">
        <f>R65+S65+T65+'[2]FRACCION II 3er 2014'!U65</f>
        <v>196120.00571463307</v>
      </c>
      <c r="X65" s="450"/>
    </row>
    <row r="66" spans="1:24" s="310" customFormat="1" x14ac:dyDescent="0.2">
      <c r="A66" s="312" t="s">
        <v>106</v>
      </c>
      <c r="B66" s="313" t="s">
        <v>236</v>
      </c>
      <c r="C66" s="319"/>
      <c r="D66" s="315" t="s">
        <v>208</v>
      </c>
      <c r="E66" s="319"/>
      <c r="F66" s="316">
        <f t="shared" si="5"/>
        <v>5600.7530405239877</v>
      </c>
      <c r="G66" s="316">
        <f t="shared" si="5"/>
        <v>5600.7530405239877</v>
      </c>
      <c r="H66" s="316">
        <f t="shared" si="5"/>
        <v>5600.7530405239913</v>
      </c>
      <c r="I66" s="320"/>
      <c r="J66" s="316">
        <v>106</v>
      </c>
      <c r="K66" s="316">
        <v>106</v>
      </c>
      <c r="L66" s="316">
        <v>106</v>
      </c>
      <c r="M66" s="320"/>
      <c r="N66" s="317" t="s">
        <v>237</v>
      </c>
      <c r="O66" s="321"/>
      <c r="P66" s="312" t="s">
        <v>106</v>
      </c>
      <c r="Q66" s="320"/>
      <c r="R66" s="316">
        <v>593679.82229554269</v>
      </c>
      <c r="S66" s="316">
        <v>593679.82229554269</v>
      </c>
      <c r="T66" s="316">
        <v>593679.82229554304</v>
      </c>
      <c r="U66" s="316">
        <f>R66+S66+T66+'[2]FRACCION II 3er 2014'!U66</f>
        <v>7684519.7234760346</v>
      </c>
      <c r="X66" s="450"/>
    </row>
    <row r="67" spans="1:24" s="310" customFormat="1" x14ac:dyDescent="0.2">
      <c r="A67" s="312" t="s">
        <v>106</v>
      </c>
      <c r="B67" s="313" t="s">
        <v>238</v>
      </c>
      <c r="C67" s="319"/>
      <c r="D67" s="315" t="s">
        <v>208</v>
      </c>
      <c r="E67" s="319"/>
      <c r="F67" s="316">
        <f t="shared" si="5"/>
        <v>5884.7122110310802</v>
      </c>
      <c r="G67" s="316">
        <f t="shared" si="5"/>
        <v>5884.7122110310802</v>
      </c>
      <c r="H67" s="316">
        <f t="shared" si="5"/>
        <v>5884.7122110310802</v>
      </c>
      <c r="I67" s="320"/>
      <c r="J67" s="316">
        <v>180</v>
      </c>
      <c r="K67" s="316">
        <v>180</v>
      </c>
      <c r="L67" s="316">
        <v>180</v>
      </c>
      <c r="M67" s="320"/>
      <c r="N67" s="317" t="s">
        <v>239</v>
      </c>
      <c r="O67" s="321"/>
      <c r="P67" s="312" t="s">
        <v>106</v>
      </c>
      <c r="Q67" s="320"/>
      <c r="R67" s="316">
        <v>1059248.1979855944</v>
      </c>
      <c r="S67" s="316">
        <v>1059248.1979855944</v>
      </c>
      <c r="T67" s="316">
        <v>1059248.1979855944</v>
      </c>
      <c r="U67" s="316">
        <f>R67+S67+T67+'[2]FRACCION II 3er 2014'!U67</f>
        <v>13516350.537576366</v>
      </c>
      <c r="X67" s="450"/>
    </row>
    <row r="68" spans="1:24" s="310" customFormat="1" x14ac:dyDescent="0.2">
      <c r="A68" s="312" t="s">
        <v>106</v>
      </c>
      <c r="B68" s="313" t="s">
        <v>240</v>
      </c>
      <c r="C68" s="319"/>
      <c r="D68" s="315" t="s">
        <v>208</v>
      </c>
      <c r="E68" s="319"/>
      <c r="F68" s="316">
        <f t="shared" si="5"/>
        <v>6263.3884945721193</v>
      </c>
      <c r="G68" s="316">
        <f t="shared" si="5"/>
        <v>6258.6136665555659</v>
      </c>
      <c r="H68" s="316">
        <f t="shared" si="5"/>
        <v>6258.6136665555659</v>
      </c>
      <c r="I68" s="320"/>
      <c r="J68" s="316">
        <v>280</v>
      </c>
      <c r="K68" s="316">
        <v>279</v>
      </c>
      <c r="L68" s="316">
        <v>279</v>
      </c>
      <c r="M68" s="320"/>
      <c r="N68" s="317" t="s">
        <v>241</v>
      </c>
      <c r="O68" s="321"/>
      <c r="P68" s="312" t="s">
        <v>106</v>
      </c>
      <c r="Q68" s="320"/>
      <c r="R68" s="316">
        <v>1753748.7784801933</v>
      </c>
      <c r="S68" s="316">
        <v>1746153.2129690028</v>
      </c>
      <c r="T68" s="316">
        <v>1746153.2129690028</v>
      </c>
      <c r="U68" s="316">
        <f>R68+S68+T68+'[2]FRACCION II 3er 2014'!U68</f>
        <v>22962880.949327849</v>
      </c>
      <c r="X68" s="450"/>
    </row>
    <row r="69" spans="1:24" s="310" customFormat="1" x14ac:dyDescent="0.2">
      <c r="A69" s="312" t="s">
        <v>106</v>
      </c>
      <c r="B69" s="313" t="s">
        <v>242</v>
      </c>
      <c r="C69" s="319"/>
      <c r="D69" s="315" t="s">
        <v>208</v>
      </c>
      <c r="E69" s="319"/>
      <c r="F69" s="316">
        <f t="shared" si="5"/>
        <v>6788.7331109581255</v>
      </c>
      <c r="G69" s="316">
        <f t="shared" si="5"/>
        <v>6782.6173473224108</v>
      </c>
      <c r="H69" s="316">
        <f t="shared" si="5"/>
        <v>6782.6173473224117</v>
      </c>
      <c r="I69" s="320"/>
      <c r="J69" s="316">
        <v>298</v>
      </c>
      <c r="K69" s="316">
        <v>301</v>
      </c>
      <c r="L69" s="316">
        <v>301</v>
      </c>
      <c r="M69" s="320"/>
      <c r="N69" s="317" t="s">
        <v>243</v>
      </c>
      <c r="O69" s="321"/>
      <c r="P69" s="312" t="s">
        <v>106</v>
      </c>
      <c r="Q69" s="320"/>
      <c r="R69" s="316">
        <v>2023042.4670655215</v>
      </c>
      <c r="S69" s="316">
        <v>2041567.8215440456</v>
      </c>
      <c r="T69" s="316">
        <v>2041567.8215440458</v>
      </c>
      <c r="U69" s="316">
        <f>R69+S69+T69+'[2]FRACCION II 3er 2014'!U69</f>
        <v>26319326.421453908</v>
      </c>
      <c r="X69" s="450"/>
    </row>
    <row r="70" spans="1:24" s="310" customFormat="1" x14ac:dyDescent="0.2">
      <c r="A70" s="312" t="s">
        <v>106</v>
      </c>
      <c r="B70" s="313" t="s">
        <v>244</v>
      </c>
      <c r="C70" s="319"/>
      <c r="D70" s="315" t="s">
        <v>208</v>
      </c>
      <c r="E70" s="319"/>
      <c r="F70" s="316">
        <f t="shared" si="5"/>
        <v>7706.7974095765276</v>
      </c>
      <c r="G70" s="316">
        <f t="shared" si="5"/>
        <v>7706.8624852699513</v>
      </c>
      <c r="H70" s="316">
        <f t="shared" si="5"/>
        <v>7710.3365712534487</v>
      </c>
      <c r="I70" s="320"/>
      <c r="J70" s="316">
        <v>366</v>
      </c>
      <c r="K70" s="316">
        <v>318</v>
      </c>
      <c r="L70" s="316">
        <v>317</v>
      </c>
      <c r="M70" s="320"/>
      <c r="N70" s="317" t="s">
        <v>245</v>
      </c>
      <c r="O70" s="321"/>
      <c r="P70" s="312" t="s">
        <v>106</v>
      </c>
      <c r="Q70" s="320"/>
      <c r="R70" s="316">
        <v>2820687.8519050092</v>
      </c>
      <c r="S70" s="316">
        <v>2450782.2703158446</v>
      </c>
      <c r="T70" s="316">
        <v>2444176.6930873431</v>
      </c>
      <c r="U70" s="316">
        <f>R70+S70+T70+'[2]FRACCION II 3er 2014'!U70</f>
        <v>35080680.048150562</v>
      </c>
      <c r="X70" s="450"/>
    </row>
    <row r="71" spans="1:24" s="310" customFormat="1" x14ac:dyDescent="0.2">
      <c r="A71" s="312" t="s">
        <v>106</v>
      </c>
      <c r="B71" s="313" t="s">
        <v>246</v>
      </c>
      <c r="C71" s="319"/>
      <c r="D71" s="315" t="s">
        <v>208</v>
      </c>
      <c r="E71" s="319"/>
      <c r="F71" s="316">
        <f t="shared" si="5"/>
        <v>4992.2004196791204</v>
      </c>
      <c r="G71" s="316">
        <f t="shared" si="5"/>
        <v>4992.2004196791204</v>
      </c>
      <c r="H71" s="316">
        <f t="shared" si="5"/>
        <v>4992.2004196791204</v>
      </c>
      <c r="I71" s="320"/>
      <c r="J71" s="316">
        <v>3</v>
      </c>
      <c r="K71" s="316">
        <v>3</v>
      </c>
      <c r="L71" s="316">
        <v>3</v>
      </c>
      <c r="M71" s="320"/>
      <c r="N71" s="317" t="s">
        <v>247</v>
      </c>
      <c r="O71" s="321"/>
      <c r="P71" s="312" t="s">
        <v>106</v>
      </c>
      <c r="Q71" s="320"/>
      <c r="R71" s="316">
        <v>14976.601259037361</v>
      </c>
      <c r="S71" s="316">
        <v>14976.601259037361</v>
      </c>
      <c r="T71" s="316">
        <v>14976.601259037361</v>
      </c>
      <c r="U71" s="316">
        <f>R71+S71+T71+'[2]FRACCION II 3er 2014'!U71</f>
        <v>175889.53622604054</v>
      </c>
      <c r="X71" s="450"/>
    </row>
    <row r="72" spans="1:24" s="310" customFormat="1" x14ac:dyDescent="0.2">
      <c r="A72" s="312" t="s">
        <v>106</v>
      </c>
      <c r="B72" s="313" t="s">
        <v>248</v>
      </c>
      <c r="C72" s="319"/>
      <c r="D72" s="315" t="s">
        <v>208</v>
      </c>
      <c r="E72" s="319"/>
      <c r="F72" s="316">
        <f t="shared" si="5"/>
        <v>6089.3516533919292</v>
      </c>
      <c r="G72" s="316">
        <f t="shared" si="5"/>
        <v>6089.3516533919292</v>
      </c>
      <c r="H72" s="316">
        <f t="shared" si="5"/>
        <v>6089.3516533919301</v>
      </c>
      <c r="I72" s="320"/>
      <c r="J72" s="316">
        <v>43</v>
      </c>
      <c r="K72" s="316">
        <v>43</v>
      </c>
      <c r="L72" s="316">
        <v>43</v>
      </c>
      <c r="M72" s="320"/>
      <c r="N72" s="317" t="s">
        <v>249</v>
      </c>
      <c r="O72" s="321"/>
      <c r="P72" s="312" t="s">
        <v>106</v>
      </c>
      <c r="Q72" s="320"/>
      <c r="R72" s="316">
        <v>261842.12109585296</v>
      </c>
      <c r="S72" s="316">
        <v>261842.12109585296</v>
      </c>
      <c r="T72" s="316">
        <v>261842.12109585298</v>
      </c>
      <c r="U72" s="316">
        <f>R72+S72+T72+'[2]FRACCION II 3er 2014'!U72</f>
        <v>3393153.0035939785</v>
      </c>
      <c r="X72" s="450"/>
    </row>
    <row r="73" spans="1:24" s="310" customFormat="1" x14ac:dyDescent="0.2">
      <c r="A73" s="312" t="s">
        <v>106</v>
      </c>
      <c r="B73" s="313" t="s">
        <v>250</v>
      </c>
      <c r="C73" s="319"/>
      <c r="D73" s="315" t="s">
        <v>208</v>
      </c>
      <c r="E73" s="319"/>
      <c r="F73" s="316">
        <f t="shared" si="5"/>
        <v>5820.4959027538389</v>
      </c>
      <c r="G73" s="316">
        <f t="shared" si="5"/>
        <v>5820.4959027538389</v>
      </c>
      <c r="H73" s="316">
        <f t="shared" si="5"/>
        <v>5820.495902753838</v>
      </c>
      <c r="I73" s="320"/>
      <c r="J73" s="316">
        <v>49</v>
      </c>
      <c r="K73" s="316">
        <v>49</v>
      </c>
      <c r="L73" s="316">
        <v>49</v>
      </c>
      <c r="M73" s="320"/>
      <c r="N73" s="317" t="s">
        <v>251</v>
      </c>
      <c r="O73" s="321"/>
      <c r="P73" s="312" t="s">
        <v>106</v>
      </c>
      <c r="Q73" s="320"/>
      <c r="R73" s="316">
        <v>285204.29923493811</v>
      </c>
      <c r="S73" s="316">
        <v>285204.29923493811</v>
      </c>
      <c r="T73" s="316">
        <v>285204.29923493805</v>
      </c>
      <c r="U73" s="316">
        <f>R73+S73+T73+'[2]FRACCION II 3er 2014'!U73</f>
        <v>3859525.2229422219</v>
      </c>
      <c r="X73" s="450"/>
    </row>
    <row r="74" spans="1:24" s="310" customFormat="1" x14ac:dyDescent="0.2">
      <c r="A74" s="312" t="s">
        <v>106</v>
      </c>
      <c r="B74" s="313" t="s">
        <v>252</v>
      </c>
      <c r="C74" s="319"/>
      <c r="D74" s="315" t="s">
        <v>208</v>
      </c>
      <c r="E74" s="319"/>
      <c r="F74" s="316">
        <f t="shared" si="5"/>
        <v>7053.2353854123558</v>
      </c>
      <c r="G74" s="316">
        <f t="shared" si="5"/>
        <v>7045.4969363715263</v>
      </c>
      <c r="H74" s="316">
        <f t="shared" si="5"/>
        <v>7045.4969363715263</v>
      </c>
      <c r="I74" s="320"/>
      <c r="J74" s="316">
        <v>79</v>
      </c>
      <c r="K74" s="316">
        <v>65</v>
      </c>
      <c r="L74" s="316">
        <v>65</v>
      </c>
      <c r="M74" s="320"/>
      <c r="N74" s="317" t="s">
        <v>253</v>
      </c>
      <c r="O74" s="321"/>
      <c r="P74" s="312" t="s">
        <v>106</v>
      </c>
      <c r="Q74" s="320"/>
      <c r="R74" s="316">
        <v>557205.59544757614</v>
      </c>
      <c r="S74" s="316">
        <v>457957.30086414923</v>
      </c>
      <c r="T74" s="316">
        <v>457957.30086414923</v>
      </c>
      <c r="U74" s="316">
        <f>R74+S74+T74+'[2]FRACCION II 3er 2014'!U74</f>
        <v>6968508.5085893618</v>
      </c>
      <c r="X74" s="450"/>
    </row>
    <row r="75" spans="1:24" s="310" customFormat="1" x14ac:dyDescent="0.2">
      <c r="A75" s="312" t="s">
        <v>106</v>
      </c>
      <c r="B75" s="313" t="s">
        <v>254</v>
      </c>
      <c r="C75" s="319"/>
      <c r="D75" s="315" t="s">
        <v>208</v>
      </c>
      <c r="E75" s="319"/>
      <c r="F75" s="316">
        <f t="shared" si="5"/>
        <v>6274.4093838962235</v>
      </c>
      <c r="G75" s="316">
        <f t="shared" si="5"/>
        <v>6267.6641430514655</v>
      </c>
      <c r="H75" s="316">
        <f t="shared" si="5"/>
        <v>6274.4093838962244</v>
      </c>
      <c r="I75" s="320"/>
      <c r="J75" s="316">
        <v>52</v>
      </c>
      <c r="K75" s="316">
        <v>51</v>
      </c>
      <c r="L75" s="316">
        <v>52</v>
      </c>
      <c r="M75" s="320"/>
      <c r="N75" s="317" t="s">
        <v>255</v>
      </c>
      <c r="O75" s="321"/>
      <c r="P75" s="312" t="s">
        <v>106</v>
      </c>
      <c r="Q75" s="320"/>
      <c r="R75" s="316">
        <v>326269.28796260362</v>
      </c>
      <c r="S75" s="316">
        <v>319650.87129562476</v>
      </c>
      <c r="T75" s="316">
        <v>326269.28796260367</v>
      </c>
      <c r="U75" s="316">
        <f>R75+S75+T75+'[2]FRACCION II 3er 2014'!U75</f>
        <v>4238894.465695356</v>
      </c>
      <c r="X75" s="450"/>
    </row>
    <row r="76" spans="1:24" s="310" customFormat="1" x14ac:dyDescent="0.2">
      <c r="A76" s="312" t="s">
        <v>106</v>
      </c>
      <c r="B76" s="313" t="s">
        <v>256</v>
      </c>
      <c r="C76" s="319"/>
      <c r="D76" s="315" t="s">
        <v>208</v>
      </c>
      <c r="E76" s="319"/>
      <c r="F76" s="316">
        <f t="shared" si="5"/>
        <v>6736.3988325902737</v>
      </c>
      <c r="G76" s="316">
        <f t="shared" si="5"/>
        <v>6736.3988325902737</v>
      </c>
      <c r="H76" s="316">
        <f t="shared" si="5"/>
        <v>6736.3988325902737</v>
      </c>
      <c r="I76" s="320"/>
      <c r="J76" s="316">
        <v>49</v>
      </c>
      <c r="K76" s="316">
        <v>49</v>
      </c>
      <c r="L76" s="316">
        <v>49</v>
      </c>
      <c r="M76" s="320"/>
      <c r="N76" s="317" t="s">
        <v>257</v>
      </c>
      <c r="O76" s="321"/>
      <c r="P76" s="312" t="s">
        <v>106</v>
      </c>
      <c r="Q76" s="320"/>
      <c r="R76" s="316">
        <v>330083.54279692343</v>
      </c>
      <c r="S76" s="316">
        <v>330083.54279692343</v>
      </c>
      <c r="T76" s="316">
        <v>330083.54279692343</v>
      </c>
      <c r="U76" s="316">
        <f>R76+S76+T76+'[2]FRACCION II 3er 2014'!U76</f>
        <v>4123144.4124968178</v>
      </c>
      <c r="X76" s="450"/>
    </row>
    <row r="77" spans="1:24" s="310" customFormat="1" x14ac:dyDescent="0.2">
      <c r="A77" s="312" t="s">
        <v>106</v>
      </c>
      <c r="B77" s="313" t="s">
        <v>258</v>
      </c>
      <c r="C77" s="319"/>
      <c r="D77" s="315" t="s">
        <v>208</v>
      </c>
      <c r="E77" s="319"/>
      <c r="F77" s="316">
        <f t="shared" si="5"/>
        <v>7135.3622793736404</v>
      </c>
      <c r="G77" s="316">
        <f t="shared" si="5"/>
        <v>7168.4672215333721</v>
      </c>
      <c r="H77" s="316">
        <f t="shared" si="5"/>
        <v>7168.467221533373</v>
      </c>
      <c r="I77" s="320"/>
      <c r="J77" s="316">
        <v>105</v>
      </c>
      <c r="K77" s="316">
        <v>100</v>
      </c>
      <c r="L77" s="316">
        <v>100</v>
      </c>
      <c r="M77" s="320"/>
      <c r="N77" s="317" t="s">
        <v>259</v>
      </c>
      <c r="O77" s="321"/>
      <c r="P77" s="312" t="s">
        <v>106</v>
      </c>
      <c r="Q77" s="320"/>
      <c r="R77" s="316">
        <v>749213.03933423222</v>
      </c>
      <c r="S77" s="316">
        <v>716846.72215333721</v>
      </c>
      <c r="T77" s="316">
        <v>716846.72215333732</v>
      </c>
      <c r="U77" s="316">
        <f>R77+S77+T77+'[2]FRACCION II 3er 2014'!U77</f>
        <v>9400353.6667179111</v>
      </c>
      <c r="X77" s="450"/>
    </row>
    <row r="78" spans="1:24" s="310" customFormat="1" x14ac:dyDescent="0.2">
      <c r="A78" s="312" t="s">
        <v>106</v>
      </c>
      <c r="B78" s="313" t="s">
        <v>260</v>
      </c>
      <c r="C78" s="319"/>
      <c r="D78" s="315" t="s">
        <v>208</v>
      </c>
      <c r="E78" s="319"/>
      <c r="F78" s="316">
        <f t="shared" si="5"/>
        <v>7543.1565751785884</v>
      </c>
      <c r="G78" s="316">
        <f t="shared" si="5"/>
        <v>7761.6743662785484</v>
      </c>
      <c r="H78" s="316">
        <f t="shared" si="5"/>
        <v>7761.6743662785484</v>
      </c>
      <c r="I78" s="320"/>
      <c r="J78" s="316">
        <v>3</v>
      </c>
      <c r="K78" s="316">
        <v>17</v>
      </c>
      <c r="L78" s="316">
        <v>17</v>
      </c>
      <c r="M78" s="320"/>
      <c r="N78" s="317" t="s">
        <v>261</v>
      </c>
      <c r="O78" s="321"/>
      <c r="P78" s="312" t="s">
        <v>106</v>
      </c>
      <c r="Q78" s="320"/>
      <c r="R78" s="316">
        <v>22629.469725535764</v>
      </c>
      <c r="S78" s="316">
        <v>131948.46422673532</v>
      </c>
      <c r="T78" s="316">
        <v>131948.46422673532</v>
      </c>
      <c r="U78" s="316">
        <f>R78+S78+T78+'[2]FRACCION II 3er 2014'!U78</f>
        <v>509606.29961250338</v>
      </c>
      <c r="X78" s="450"/>
    </row>
    <row r="79" spans="1:24" s="310" customFormat="1" x14ac:dyDescent="0.2">
      <c r="A79" s="312" t="s">
        <v>106</v>
      </c>
      <c r="B79" s="313" t="s">
        <v>262</v>
      </c>
      <c r="C79" s="319"/>
      <c r="D79" s="315" t="s">
        <v>208</v>
      </c>
      <c r="E79" s="319"/>
      <c r="F79" s="316">
        <f t="shared" si="5"/>
        <v>7894.2880441528951</v>
      </c>
      <c r="G79" s="316">
        <f t="shared" si="5"/>
        <v>8163.2606729441077</v>
      </c>
      <c r="H79" s="316">
        <f t="shared" si="5"/>
        <v>8163.2606729441068</v>
      </c>
      <c r="I79" s="320"/>
      <c r="J79" s="316">
        <v>42</v>
      </c>
      <c r="K79" s="316">
        <v>91</v>
      </c>
      <c r="L79" s="316">
        <v>91</v>
      </c>
      <c r="M79" s="320"/>
      <c r="N79" s="317" t="s">
        <v>263</v>
      </c>
      <c r="O79" s="321"/>
      <c r="P79" s="312" t="s">
        <v>106</v>
      </c>
      <c r="Q79" s="320"/>
      <c r="R79" s="316">
        <v>331560.09785442159</v>
      </c>
      <c r="S79" s="316">
        <v>742856.72123791382</v>
      </c>
      <c r="T79" s="316">
        <v>742856.72123791371</v>
      </c>
      <c r="U79" s="316">
        <f>R79+S79+T79+'[2]FRACCION II 3er 2014'!U79</f>
        <v>4948313.0385111701</v>
      </c>
      <c r="X79" s="450"/>
    </row>
    <row r="80" spans="1:24" s="310" customFormat="1" x14ac:dyDescent="0.2">
      <c r="A80" s="312" t="s">
        <v>106</v>
      </c>
      <c r="B80" s="313" t="s">
        <v>264</v>
      </c>
      <c r="C80" s="319"/>
      <c r="D80" s="315" t="s">
        <v>208</v>
      </c>
      <c r="E80" s="319"/>
      <c r="F80" s="316">
        <f t="shared" si="5"/>
        <v>9108.3110525491629</v>
      </c>
      <c r="G80" s="316">
        <f t="shared" si="5"/>
        <v>9108.3110525491629</v>
      </c>
      <c r="H80" s="316">
        <f t="shared" si="5"/>
        <v>9108.3110525491629</v>
      </c>
      <c r="I80" s="320"/>
      <c r="J80" s="316">
        <v>87</v>
      </c>
      <c r="K80" s="316">
        <v>87</v>
      </c>
      <c r="L80" s="316">
        <v>87</v>
      </c>
      <c r="M80" s="320"/>
      <c r="N80" s="317" t="s">
        <v>265</v>
      </c>
      <c r="O80" s="321"/>
      <c r="P80" s="312" t="s">
        <v>106</v>
      </c>
      <c r="Q80" s="320"/>
      <c r="R80" s="316">
        <v>792423.0615717771</v>
      </c>
      <c r="S80" s="316">
        <v>792423.0615717771</v>
      </c>
      <c r="T80" s="316">
        <v>792423.06157177722</v>
      </c>
      <c r="U80" s="316">
        <f>R80+S80+T80+'[2]FRACCION II 3er 2014'!U80</f>
        <v>10430372.919752762</v>
      </c>
      <c r="X80" s="450"/>
    </row>
    <row r="81" spans="1:24" s="310" customFormat="1" x14ac:dyDescent="0.2">
      <c r="A81" s="325"/>
      <c r="B81" s="168"/>
      <c r="C81" s="319"/>
      <c r="D81" s="176"/>
      <c r="E81" s="319"/>
      <c r="F81" s="178"/>
      <c r="G81" s="178"/>
      <c r="H81" s="178"/>
      <c r="I81" s="320"/>
      <c r="J81" s="169">
        <v>6312</v>
      </c>
      <c r="K81" s="169">
        <v>6315</v>
      </c>
      <c r="L81" s="169">
        <v>6315</v>
      </c>
      <c r="M81" s="320"/>
      <c r="N81" s="168"/>
      <c r="O81" s="321"/>
      <c r="P81" s="312"/>
      <c r="Q81" s="320"/>
      <c r="R81" s="322">
        <f>SUM(R44:R80)</f>
        <v>43655838.793786958</v>
      </c>
      <c r="S81" s="322">
        <f t="shared" ref="S81:T81" si="6">SUM(S44:S80)</f>
        <v>44037858.26240173</v>
      </c>
      <c r="T81" s="322">
        <f t="shared" si="6"/>
        <v>44043137.974656098</v>
      </c>
      <c r="U81" s="322">
        <f>SUM(U44:U80)</f>
        <v>556658295.88334274</v>
      </c>
      <c r="X81" s="326"/>
    </row>
    <row r="82" spans="1:24" s="310" customFormat="1" x14ac:dyDescent="0.2">
      <c r="A82" s="325" t="s">
        <v>106</v>
      </c>
      <c r="B82" s="313" t="s">
        <v>266</v>
      </c>
      <c r="C82" s="319"/>
      <c r="D82" s="315" t="s">
        <v>267</v>
      </c>
      <c r="E82" s="319"/>
      <c r="F82" s="316">
        <f t="shared" ref="F82:H145" si="7">R82/J82</f>
        <v>41599.728183216612</v>
      </c>
      <c r="G82" s="316">
        <f t="shared" si="7"/>
        <v>41599.728183216612</v>
      </c>
      <c r="H82" s="316">
        <f t="shared" si="7"/>
        <v>41599.728183216612</v>
      </c>
      <c r="I82" s="320"/>
      <c r="J82" s="316">
        <v>1</v>
      </c>
      <c r="K82" s="316">
        <v>1</v>
      </c>
      <c r="L82" s="316">
        <v>1</v>
      </c>
      <c r="M82" s="320"/>
      <c r="N82" s="317" t="s">
        <v>268</v>
      </c>
      <c r="O82" s="321"/>
      <c r="P82" s="312" t="s">
        <v>106</v>
      </c>
      <c r="Q82" s="320"/>
      <c r="R82" s="316">
        <v>41599.728183216612</v>
      </c>
      <c r="S82" s="316">
        <v>41599.728183216612</v>
      </c>
      <c r="T82" s="316">
        <v>41599.728183216612</v>
      </c>
      <c r="U82" s="316">
        <f>R82+S82+T82+'[2]FRACCION II 3er 2014'!U82</f>
        <v>510355.59770340554</v>
      </c>
      <c r="X82" s="326"/>
    </row>
    <row r="83" spans="1:24" s="310" customFormat="1" x14ac:dyDescent="0.2">
      <c r="A83" s="325" t="s">
        <v>106</v>
      </c>
      <c r="B83" s="313" t="s">
        <v>269</v>
      </c>
      <c r="C83" s="319"/>
      <c r="D83" s="315" t="s">
        <v>267</v>
      </c>
      <c r="E83" s="319"/>
      <c r="F83" s="316">
        <f t="shared" si="7"/>
        <v>24220.921463758918</v>
      </c>
      <c r="G83" s="316">
        <f t="shared" si="7"/>
        <v>24220.921463758918</v>
      </c>
      <c r="H83" s="316">
        <f t="shared" si="7"/>
        <v>24220.921463758918</v>
      </c>
      <c r="I83" s="320"/>
      <c r="J83" s="316">
        <v>16</v>
      </c>
      <c r="K83" s="316">
        <v>17</v>
      </c>
      <c r="L83" s="316">
        <v>17</v>
      </c>
      <c r="M83" s="320"/>
      <c r="N83" s="317" t="s">
        <v>270</v>
      </c>
      <c r="O83" s="321"/>
      <c r="P83" s="312" t="s">
        <v>106</v>
      </c>
      <c r="Q83" s="320"/>
      <c r="R83" s="316">
        <v>387534.74342014268</v>
      </c>
      <c r="S83" s="316">
        <v>411755.6648839016</v>
      </c>
      <c r="T83" s="316">
        <v>411755.6648839016</v>
      </c>
      <c r="U83" s="316">
        <f>R83+S83+T83+'[2]FRACCION II 3er 2014'!U83</f>
        <v>4692006.8585844003</v>
      </c>
      <c r="X83" s="326"/>
    </row>
    <row r="84" spans="1:24" s="310" customFormat="1" x14ac:dyDescent="0.2">
      <c r="A84" s="325" t="s">
        <v>106</v>
      </c>
      <c r="B84" s="313" t="s">
        <v>271</v>
      </c>
      <c r="C84" s="319"/>
      <c r="D84" s="315" t="s">
        <v>267</v>
      </c>
      <c r="E84" s="319"/>
      <c r="F84" s="316">
        <f t="shared" si="7"/>
        <v>45627.640411200475</v>
      </c>
      <c r="G84" s="316">
        <f t="shared" si="7"/>
        <v>45627.640411200475</v>
      </c>
      <c r="H84" s="316">
        <f t="shared" si="7"/>
        <v>45627.640411200475</v>
      </c>
      <c r="I84" s="320"/>
      <c r="J84" s="316">
        <v>1</v>
      </c>
      <c r="K84" s="316">
        <v>1</v>
      </c>
      <c r="L84" s="316">
        <v>1</v>
      </c>
      <c r="M84" s="320"/>
      <c r="N84" s="317" t="s">
        <v>272</v>
      </c>
      <c r="O84" s="321"/>
      <c r="P84" s="312" t="s">
        <v>106</v>
      </c>
      <c r="Q84" s="320"/>
      <c r="R84" s="316">
        <v>45627.640411200475</v>
      </c>
      <c r="S84" s="316">
        <v>45627.640411200475</v>
      </c>
      <c r="T84" s="316">
        <v>45627.640411200475</v>
      </c>
      <c r="U84" s="316">
        <f>R84+S84+T84+'[2]FRACCION II 3er 2014'!U84</f>
        <v>559875.41047001386</v>
      </c>
      <c r="X84" s="326"/>
    </row>
    <row r="85" spans="1:24" s="310" customFormat="1" x14ac:dyDescent="0.2">
      <c r="A85" s="325" t="s">
        <v>106</v>
      </c>
      <c r="B85" s="313" t="s">
        <v>273</v>
      </c>
      <c r="C85" s="319"/>
      <c r="D85" s="315" t="s">
        <v>267</v>
      </c>
      <c r="E85" s="319"/>
      <c r="F85" s="316">
        <f t="shared" si="7"/>
        <v>14295.377800260954</v>
      </c>
      <c r="G85" s="316">
        <f t="shared" si="7"/>
        <v>14295.377800260954</v>
      </c>
      <c r="H85" s="316">
        <f t="shared" si="7"/>
        <v>14295.377800260956</v>
      </c>
      <c r="I85" s="320"/>
      <c r="J85" s="316">
        <v>17</v>
      </c>
      <c r="K85" s="316">
        <v>18</v>
      </c>
      <c r="L85" s="316">
        <v>20</v>
      </c>
      <c r="M85" s="320"/>
      <c r="N85" s="317" t="s">
        <v>274</v>
      </c>
      <c r="O85" s="321"/>
      <c r="P85" s="312" t="s">
        <v>106</v>
      </c>
      <c r="Q85" s="320"/>
      <c r="R85" s="316">
        <v>243021.42260443623</v>
      </c>
      <c r="S85" s="316">
        <v>257316.80040469719</v>
      </c>
      <c r="T85" s="316">
        <v>285907.55600521911</v>
      </c>
      <c r="U85" s="316">
        <f>R85+S85+T85+'[2]FRACCION II 3er 2014'!U85</f>
        <v>3084861.8312109662</v>
      </c>
      <c r="X85" s="326"/>
    </row>
    <row r="86" spans="1:24" s="310" customFormat="1" x14ac:dyDescent="0.2">
      <c r="A86" s="325" t="s">
        <v>106</v>
      </c>
      <c r="B86" s="313" t="s">
        <v>275</v>
      </c>
      <c r="C86" s="319"/>
      <c r="D86" s="315" t="s">
        <v>267</v>
      </c>
      <c r="E86" s="319"/>
      <c r="F86" s="316">
        <f t="shared" si="7"/>
        <v>19892.222399256338</v>
      </c>
      <c r="G86" s="316">
        <f t="shared" si="7"/>
        <v>19892.222399256334</v>
      </c>
      <c r="H86" s="316">
        <f t="shared" si="7"/>
        <v>19892.222399256334</v>
      </c>
      <c r="I86" s="320"/>
      <c r="J86" s="316">
        <v>160</v>
      </c>
      <c r="K86" s="316">
        <v>163</v>
      </c>
      <c r="L86" s="316">
        <v>164</v>
      </c>
      <c r="M86" s="320"/>
      <c r="N86" s="317" t="s">
        <v>276</v>
      </c>
      <c r="O86" s="321"/>
      <c r="P86" s="312" t="s">
        <v>106</v>
      </c>
      <c r="Q86" s="320"/>
      <c r="R86" s="316">
        <v>3182755.583881014</v>
      </c>
      <c r="S86" s="316">
        <v>3242432.2510787826</v>
      </c>
      <c r="T86" s="316">
        <v>3262324.4734780388</v>
      </c>
      <c r="U86" s="316">
        <f>R86+S86+T86+'[2]FRACCION II 3er 2014'!U86</f>
        <v>39281725.32055375</v>
      </c>
      <c r="X86" s="326"/>
    </row>
    <row r="87" spans="1:24" s="310" customFormat="1" x14ac:dyDescent="0.2">
      <c r="A87" s="325" t="s">
        <v>106</v>
      </c>
      <c r="B87" s="313" t="s">
        <v>277</v>
      </c>
      <c r="C87" s="319"/>
      <c r="D87" s="315" t="s">
        <v>267</v>
      </c>
      <c r="E87" s="319"/>
      <c r="F87" s="316">
        <f t="shared" si="7"/>
        <v>30097.26402670173</v>
      </c>
      <c r="G87" s="316">
        <f t="shared" si="7"/>
        <v>30097.26402670173</v>
      </c>
      <c r="H87" s="316">
        <f t="shared" si="7"/>
        <v>30097.26402670173</v>
      </c>
      <c r="I87" s="320"/>
      <c r="J87" s="316">
        <v>20</v>
      </c>
      <c r="K87" s="316">
        <v>20</v>
      </c>
      <c r="L87" s="316">
        <v>20</v>
      </c>
      <c r="M87" s="320"/>
      <c r="N87" s="317" t="s">
        <v>278</v>
      </c>
      <c r="O87" s="321"/>
      <c r="P87" s="312" t="s">
        <v>106</v>
      </c>
      <c r="Q87" s="320"/>
      <c r="R87" s="316">
        <v>601945.28053403459</v>
      </c>
      <c r="S87" s="316">
        <v>601945.28053403459</v>
      </c>
      <c r="T87" s="316">
        <v>601945.28053403459</v>
      </c>
      <c r="U87" s="316">
        <f>R87+S87+T87+'[2]FRACCION II 3er 2014'!U87</f>
        <v>7346720.7996990234</v>
      </c>
      <c r="X87" s="326"/>
    </row>
    <row r="88" spans="1:24" s="310" customFormat="1" x14ac:dyDescent="0.2">
      <c r="A88" s="325" t="s">
        <v>106</v>
      </c>
      <c r="B88" s="313" t="s">
        <v>279</v>
      </c>
      <c r="C88" s="319"/>
      <c r="D88" s="315" t="s">
        <v>267</v>
      </c>
      <c r="E88" s="319"/>
      <c r="F88" s="316">
        <f t="shared" si="7"/>
        <v>16967.428585008831</v>
      </c>
      <c r="G88" s="316">
        <f t="shared" si="7"/>
        <v>16967.428585008831</v>
      </c>
      <c r="H88" s="316">
        <f t="shared" si="7"/>
        <v>16967.428585008831</v>
      </c>
      <c r="I88" s="320"/>
      <c r="J88" s="316">
        <v>3</v>
      </c>
      <c r="K88" s="316">
        <v>5</v>
      </c>
      <c r="L88" s="316">
        <v>5</v>
      </c>
      <c r="M88" s="320"/>
      <c r="N88" s="317" t="s">
        <v>280</v>
      </c>
      <c r="O88" s="321"/>
      <c r="P88" s="312" t="s">
        <v>106</v>
      </c>
      <c r="Q88" s="320"/>
      <c r="R88" s="316">
        <v>50902.285755026489</v>
      </c>
      <c r="S88" s="316">
        <v>84837.142925044158</v>
      </c>
      <c r="T88" s="316">
        <v>84837.142925044158</v>
      </c>
      <c r="U88" s="316">
        <f>R88+S88+T88+'[2]FRACCION II 3er 2014'!U88</f>
        <v>951809.75436550239</v>
      </c>
      <c r="X88" s="326"/>
    </row>
    <row r="89" spans="1:24" s="310" customFormat="1" x14ac:dyDescent="0.2">
      <c r="A89" s="325" t="s">
        <v>106</v>
      </c>
      <c r="B89" s="313" t="s">
        <v>281</v>
      </c>
      <c r="C89" s="319"/>
      <c r="D89" s="315" t="s">
        <v>267</v>
      </c>
      <c r="E89" s="319"/>
      <c r="F89" s="316">
        <f t="shared" si="7"/>
        <v>34331.342683248848</v>
      </c>
      <c r="G89" s="316">
        <f t="shared" si="7"/>
        <v>34331.342683248848</v>
      </c>
      <c r="H89" s="316">
        <f t="shared" si="7"/>
        <v>34331.342683248848</v>
      </c>
      <c r="I89" s="320"/>
      <c r="J89" s="316">
        <v>5</v>
      </c>
      <c r="K89" s="316">
        <v>5</v>
      </c>
      <c r="L89" s="316">
        <v>5</v>
      </c>
      <c r="M89" s="320"/>
      <c r="N89" s="317" t="s">
        <v>282</v>
      </c>
      <c r="O89" s="321"/>
      <c r="P89" s="312" t="s">
        <v>106</v>
      </c>
      <c r="Q89" s="320"/>
      <c r="R89" s="316">
        <v>171656.71341624425</v>
      </c>
      <c r="S89" s="316">
        <v>171656.71341624425</v>
      </c>
      <c r="T89" s="316">
        <v>171656.71341624425</v>
      </c>
      <c r="U89" s="316">
        <f>R89+S89+T89+'[2]FRACCION II 3er 2014'!U89</f>
        <v>2104984.3411319153</v>
      </c>
      <c r="X89" s="326"/>
    </row>
    <row r="90" spans="1:24" s="310" customFormat="1" x14ac:dyDescent="0.2">
      <c r="A90" s="325" t="s">
        <v>106</v>
      </c>
      <c r="B90" s="313" t="s">
        <v>283</v>
      </c>
      <c r="C90" s="319"/>
      <c r="D90" s="315" t="s">
        <v>267</v>
      </c>
      <c r="E90" s="319"/>
      <c r="F90" s="316">
        <f t="shared" si="7"/>
        <v>39296.569448051101</v>
      </c>
      <c r="G90" s="316">
        <f t="shared" si="7"/>
        <v>39296.569448051101</v>
      </c>
      <c r="H90" s="316">
        <f t="shared" si="7"/>
        <v>39296.569448051101</v>
      </c>
      <c r="I90" s="320"/>
      <c r="J90" s="316">
        <v>4</v>
      </c>
      <c r="K90" s="316">
        <v>4</v>
      </c>
      <c r="L90" s="316">
        <v>4</v>
      </c>
      <c r="M90" s="320"/>
      <c r="N90" s="317" t="s">
        <v>284</v>
      </c>
      <c r="O90" s="321"/>
      <c r="P90" s="312" t="s">
        <v>106</v>
      </c>
      <c r="Q90" s="320"/>
      <c r="R90" s="316">
        <v>157186.2777922044</v>
      </c>
      <c r="S90" s="316">
        <v>157186.2777922044</v>
      </c>
      <c r="T90" s="316">
        <v>157186.2777922044</v>
      </c>
      <c r="U90" s="316">
        <f>R90+S90+T90+'[2]FRACCION II 3er 2014'!U90</f>
        <v>1928160.7737307593</v>
      </c>
      <c r="X90" s="326"/>
    </row>
    <row r="91" spans="1:24" s="310" customFormat="1" x14ac:dyDescent="0.2">
      <c r="A91" s="325" t="s">
        <v>106</v>
      </c>
      <c r="B91" s="313" t="s">
        <v>285</v>
      </c>
      <c r="C91" s="319"/>
      <c r="D91" s="315" t="s">
        <v>267</v>
      </c>
      <c r="E91" s="319"/>
      <c r="F91" s="316">
        <f t="shared" si="7"/>
        <v>19892.222399256356</v>
      </c>
      <c r="G91" s="316">
        <f t="shared" si="7"/>
        <v>19892.222399256352</v>
      </c>
      <c r="H91" s="316">
        <f t="shared" si="7"/>
        <v>19892.222399256349</v>
      </c>
      <c r="I91" s="320"/>
      <c r="J91" s="316">
        <v>143</v>
      </c>
      <c r="K91" s="316">
        <v>147</v>
      </c>
      <c r="L91" s="316">
        <v>148</v>
      </c>
      <c r="M91" s="320"/>
      <c r="N91" s="317" t="s">
        <v>286</v>
      </c>
      <c r="O91" s="321"/>
      <c r="P91" s="312" t="s">
        <v>106</v>
      </c>
      <c r="Q91" s="320"/>
      <c r="R91" s="316">
        <v>2844587.8030936588</v>
      </c>
      <c r="S91" s="316">
        <v>2924156.6926906835</v>
      </c>
      <c r="T91" s="316">
        <v>2944048.9150899397</v>
      </c>
      <c r="U91" s="316">
        <f>R91+S91+T91+'[2]FRACCION II 3er 2014'!U91</f>
        <v>35059259.495097704</v>
      </c>
      <c r="X91" s="326"/>
    </row>
    <row r="92" spans="1:24" s="310" customFormat="1" x14ac:dyDescent="0.2">
      <c r="A92" s="325" t="s">
        <v>106</v>
      </c>
      <c r="B92" s="313" t="s">
        <v>287</v>
      </c>
      <c r="C92" s="319"/>
      <c r="D92" s="315" t="s">
        <v>267</v>
      </c>
      <c r="E92" s="319"/>
      <c r="F92" s="316">
        <f t="shared" si="7"/>
        <v>9144.6789253678962</v>
      </c>
      <c r="G92" s="316">
        <f t="shared" si="7"/>
        <v>9144.6789253678962</v>
      </c>
      <c r="H92" s="316">
        <f t="shared" si="7"/>
        <v>9144.6789253678962</v>
      </c>
      <c r="I92" s="320"/>
      <c r="J92" s="316">
        <v>26</v>
      </c>
      <c r="K92" s="316">
        <v>25</v>
      </c>
      <c r="L92" s="316">
        <v>25</v>
      </c>
      <c r="M92" s="320"/>
      <c r="N92" s="317" t="s">
        <v>288</v>
      </c>
      <c r="O92" s="321"/>
      <c r="P92" s="312" t="s">
        <v>106</v>
      </c>
      <c r="Q92" s="320"/>
      <c r="R92" s="316">
        <v>237761.6520595653</v>
      </c>
      <c r="S92" s="316">
        <v>228616.97313419741</v>
      </c>
      <c r="T92" s="316">
        <v>228616.97313419741</v>
      </c>
      <c r="U92" s="316">
        <f>R92+S92+T92+'[2]FRACCION II 3er 2014'!U92</f>
        <v>2629861.6137015205</v>
      </c>
      <c r="X92" s="326"/>
    </row>
    <row r="93" spans="1:24" s="310" customFormat="1" x14ac:dyDescent="0.2">
      <c r="A93" s="325" t="s">
        <v>106</v>
      </c>
      <c r="B93" s="313" t="s">
        <v>289</v>
      </c>
      <c r="C93" s="319"/>
      <c r="D93" s="315" t="s">
        <v>267</v>
      </c>
      <c r="E93" s="319"/>
      <c r="F93" s="316">
        <f t="shared" si="7"/>
        <v>25376.283921535083</v>
      </c>
      <c r="G93" s="316">
        <f t="shared" si="7"/>
        <v>25376.283921535083</v>
      </c>
      <c r="H93" s="316">
        <f t="shared" si="7"/>
        <v>25376.283921535083</v>
      </c>
      <c r="I93" s="320"/>
      <c r="J93" s="316">
        <v>1</v>
      </c>
      <c r="K93" s="316">
        <v>1</v>
      </c>
      <c r="L93" s="316">
        <v>1</v>
      </c>
      <c r="M93" s="320"/>
      <c r="N93" s="317" t="s">
        <v>290</v>
      </c>
      <c r="O93" s="321"/>
      <c r="P93" s="312" t="s">
        <v>106</v>
      </c>
      <c r="Q93" s="320"/>
      <c r="R93" s="316">
        <v>25376.283921535083</v>
      </c>
      <c r="S93" s="316">
        <v>25376.283921535083</v>
      </c>
      <c r="T93" s="316">
        <v>25376.283921535083</v>
      </c>
      <c r="U93" s="316">
        <f>R93+S93+T93+'[2]FRACCION II 3er 2014'!U93</f>
        <v>310901.90663533</v>
      </c>
      <c r="X93" s="326"/>
    </row>
    <row r="94" spans="1:24" s="310" customFormat="1" x14ac:dyDescent="0.2">
      <c r="A94" s="325" t="s">
        <v>106</v>
      </c>
      <c r="B94" s="313" t="s">
        <v>291</v>
      </c>
      <c r="C94" s="319"/>
      <c r="D94" s="315" t="s">
        <v>267</v>
      </c>
      <c r="E94" s="319"/>
      <c r="F94" s="316">
        <f t="shared" si="7"/>
        <v>14295.377800260932</v>
      </c>
      <c r="G94" s="316">
        <f t="shared" si="7"/>
        <v>14295.377800260931</v>
      </c>
      <c r="H94" s="316">
        <f t="shared" si="7"/>
        <v>14295.377800260931</v>
      </c>
      <c r="I94" s="320"/>
      <c r="J94" s="316">
        <v>74</v>
      </c>
      <c r="K94" s="316">
        <v>73</v>
      </c>
      <c r="L94" s="316">
        <v>72</v>
      </c>
      <c r="M94" s="320"/>
      <c r="N94" s="317" t="s">
        <v>292</v>
      </c>
      <c r="O94" s="321"/>
      <c r="P94" s="312" t="s">
        <v>106</v>
      </c>
      <c r="Q94" s="320"/>
      <c r="R94" s="316">
        <v>1057857.9572193089</v>
      </c>
      <c r="S94" s="316">
        <v>1043562.5794190479</v>
      </c>
      <c r="T94" s="316">
        <v>1029267.201618787</v>
      </c>
      <c r="U94" s="316">
        <f>R94+S94+T94+'[2]FRACCION II 3er 2014'!U94</f>
        <v>12406399.44140734</v>
      </c>
      <c r="X94" s="326"/>
    </row>
    <row r="95" spans="1:24" s="310" customFormat="1" x14ac:dyDescent="0.2">
      <c r="A95" s="325" t="s">
        <v>106</v>
      </c>
      <c r="B95" s="313" t="s">
        <v>293</v>
      </c>
      <c r="C95" s="319"/>
      <c r="D95" s="315" t="s">
        <v>267</v>
      </c>
      <c r="E95" s="319"/>
      <c r="F95" s="316">
        <f t="shared" si="7"/>
        <v>16966.181939317721</v>
      </c>
      <c r="G95" s="316">
        <f t="shared" si="7"/>
        <v>16966.181939317721</v>
      </c>
      <c r="H95" s="316">
        <f t="shared" si="7"/>
        <v>16966.181939317721</v>
      </c>
      <c r="I95" s="320"/>
      <c r="J95" s="316">
        <v>1</v>
      </c>
      <c r="K95" s="316">
        <v>1</v>
      </c>
      <c r="L95" s="316">
        <v>1</v>
      </c>
      <c r="M95" s="320"/>
      <c r="N95" s="317" t="s">
        <v>294</v>
      </c>
      <c r="O95" s="321"/>
      <c r="P95" s="312" t="s">
        <v>106</v>
      </c>
      <c r="Q95" s="320"/>
      <c r="R95" s="316">
        <v>16966.181939317721</v>
      </c>
      <c r="S95" s="316">
        <v>16966.181939317721</v>
      </c>
      <c r="T95" s="316">
        <v>16966.181939317721</v>
      </c>
      <c r="U95" s="316">
        <f>R95+S95+T95+'[2]FRACCION II 3er 2014'!U95</f>
        <v>138325.9589410527</v>
      </c>
      <c r="X95" s="326"/>
    </row>
    <row r="96" spans="1:24" s="310" customFormat="1" x14ac:dyDescent="0.2">
      <c r="A96" s="325" t="s">
        <v>106</v>
      </c>
      <c r="B96" s="313" t="s">
        <v>295</v>
      </c>
      <c r="C96" s="319"/>
      <c r="D96" s="315" t="s">
        <v>267</v>
      </c>
      <c r="E96" s="319"/>
      <c r="F96" s="316">
        <f t="shared" si="7"/>
        <v>19892.22239925641</v>
      </c>
      <c r="G96" s="316">
        <f t="shared" si="7"/>
        <v>19892.22239925641</v>
      </c>
      <c r="H96" s="316">
        <f t="shared" si="7"/>
        <v>19892.22239925641</v>
      </c>
      <c r="I96" s="320"/>
      <c r="J96" s="316">
        <v>97</v>
      </c>
      <c r="K96" s="316">
        <v>97</v>
      </c>
      <c r="L96" s="316">
        <v>97</v>
      </c>
      <c r="M96" s="320"/>
      <c r="N96" s="317" t="s">
        <v>296</v>
      </c>
      <c r="O96" s="321"/>
      <c r="P96" s="312" t="s">
        <v>106</v>
      </c>
      <c r="Q96" s="320"/>
      <c r="R96" s="316">
        <v>1929545.5727278718</v>
      </c>
      <c r="S96" s="316">
        <v>1929545.5727278718</v>
      </c>
      <c r="T96" s="316">
        <v>1929545.5727278718</v>
      </c>
      <c r="U96" s="316">
        <f>R96+S96+T96+'[2]FRACCION II 3er 2014'!U96</f>
        <v>23336534.815469038</v>
      </c>
      <c r="X96" s="326"/>
    </row>
    <row r="97" spans="1:24" s="310" customFormat="1" x14ac:dyDescent="0.2">
      <c r="A97" s="325" t="s">
        <v>106</v>
      </c>
      <c r="B97" s="313" t="s">
        <v>297</v>
      </c>
      <c r="C97" s="319"/>
      <c r="D97" s="315" t="s">
        <v>267</v>
      </c>
      <c r="E97" s="319"/>
      <c r="F97" s="316">
        <f t="shared" si="7"/>
        <v>33015.383491710694</v>
      </c>
      <c r="G97" s="316">
        <f t="shared" si="7"/>
        <v>33015.383491710694</v>
      </c>
      <c r="H97" s="316">
        <f t="shared" si="7"/>
        <v>33015.383491710694</v>
      </c>
      <c r="I97" s="320"/>
      <c r="J97" s="316">
        <v>1</v>
      </c>
      <c r="K97" s="316">
        <v>1</v>
      </c>
      <c r="L97" s="316">
        <v>1</v>
      </c>
      <c r="M97" s="320"/>
      <c r="N97" s="317" t="s">
        <v>298</v>
      </c>
      <c r="O97" s="321"/>
      <c r="P97" s="312" t="s">
        <v>106</v>
      </c>
      <c r="Q97" s="320"/>
      <c r="R97" s="316">
        <v>33015.383491710694</v>
      </c>
      <c r="S97" s="316">
        <v>33015.383491710694</v>
      </c>
      <c r="T97" s="316">
        <v>33015.383491710694</v>
      </c>
      <c r="U97" s="316">
        <f>R97+S97+T97+'[2]FRACCION II 3er 2014'!U97</f>
        <v>404818.26730097306</v>
      </c>
      <c r="X97" s="326"/>
    </row>
    <row r="98" spans="1:24" s="310" customFormat="1" x14ac:dyDescent="0.2">
      <c r="A98" s="325" t="s">
        <v>106</v>
      </c>
      <c r="B98" s="313" t="s">
        <v>299</v>
      </c>
      <c r="C98" s="319"/>
      <c r="D98" s="315" t="s">
        <v>267</v>
      </c>
      <c r="E98" s="319"/>
      <c r="F98" s="316">
        <f t="shared" si="7"/>
        <v>41599.728183216605</v>
      </c>
      <c r="G98" s="316">
        <f t="shared" si="7"/>
        <v>41599.728183216605</v>
      </c>
      <c r="H98" s="316">
        <f t="shared" si="7"/>
        <v>41599.728183216605</v>
      </c>
      <c r="I98" s="320"/>
      <c r="J98" s="316">
        <v>10</v>
      </c>
      <c r="K98" s="316">
        <v>10</v>
      </c>
      <c r="L98" s="316">
        <v>10</v>
      </c>
      <c r="M98" s="320"/>
      <c r="N98" s="317" t="s">
        <v>300</v>
      </c>
      <c r="O98" s="321"/>
      <c r="P98" s="312" t="s">
        <v>106</v>
      </c>
      <c r="Q98" s="320"/>
      <c r="R98" s="316">
        <v>415997.28183216607</v>
      </c>
      <c r="S98" s="316">
        <v>415997.28183216607</v>
      </c>
      <c r="T98" s="316">
        <v>415997.28183216607</v>
      </c>
      <c r="U98" s="316">
        <f>R98+S98+T98+'[2]FRACCION II 3er 2014'!U98</f>
        <v>5189782.0129656503</v>
      </c>
      <c r="X98" s="326"/>
    </row>
    <row r="99" spans="1:24" s="310" customFormat="1" x14ac:dyDescent="0.2">
      <c r="A99" s="325" t="s">
        <v>106</v>
      </c>
      <c r="B99" s="313" t="s">
        <v>301</v>
      </c>
      <c r="C99" s="319"/>
      <c r="D99" s="315" t="s">
        <v>267</v>
      </c>
      <c r="E99" s="319"/>
      <c r="F99" s="316">
        <f t="shared" si="7"/>
        <v>34331.361862413331</v>
      </c>
      <c r="G99" s="316">
        <f t="shared" si="7"/>
        <v>34331.361862413331</v>
      </c>
      <c r="H99" s="316">
        <f t="shared" si="7"/>
        <v>34331.361862413331</v>
      </c>
      <c r="I99" s="320"/>
      <c r="J99" s="316">
        <v>2</v>
      </c>
      <c r="K99" s="316">
        <v>2</v>
      </c>
      <c r="L99" s="316">
        <v>2</v>
      </c>
      <c r="M99" s="320"/>
      <c r="N99" s="317" t="s">
        <v>302</v>
      </c>
      <c r="O99" s="321"/>
      <c r="P99" s="312" t="s">
        <v>106</v>
      </c>
      <c r="Q99" s="320"/>
      <c r="R99" s="316">
        <v>68662.723724826661</v>
      </c>
      <c r="S99" s="316">
        <v>68662.723724826661</v>
      </c>
      <c r="T99" s="316">
        <v>68662.723724826661</v>
      </c>
      <c r="U99" s="316">
        <f>R99+S99+T99+'[2]FRACCION II 3er 2014'!U99</f>
        <v>841994.21361218905</v>
      </c>
      <c r="X99" s="326"/>
    </row>
    <row r="100" spans="1:24" s="310" customFormat="1" x14ac:dyDescent="0.2">
      <c r="A100" s="325" t="s">
        <v>106</v>
      </c>
      <c r="B100" s="313" t="s">
        <v>303</v>
      </c>
      <c r="C100" s="319"/>
      <c r="D100" s="315" t="s">
        <v>267</v>
      </c>
      <c r="E100" s="319"/>
      <c r="F100" s="316">
        <f t="shared" si="7"/>
        <v>34331.361862413331</v>
      </c>
      <c r="G100" s="316">
        <f t="shared" si="7"/>
        <v>34331.361862413331</v>
      </c>
      <c r="H100" s="316">
        <f t="shared" si="7"/>
        <v>34331.361862413331</v>
      </c>
      <c r="I100" s="320"/>
      <c r="J100" s="316">
        <v>1</v>
      </c>
      <c r="K100" s="316">
        <v>1</v>
      </c>
      <c r="L100" s="316">
        <v>1</v>
      </c>
      <c r="M100" s="320"/>
      <c r="N100" s="317" t="s">
        <v>304</v>
      </c>
      <c r="O100" s="321"/>
      <c r="P100" s="312" t="s">
        <v>106</v>
      </c>
      <c r="Q100" s="320"/>
      <c r="R100" s="316">
        <v>34331.361862413331</v>
      </c>
      <c r="S100" s="316">
        <v>34331.361862413331</v>
      </c>
      <c r="T100" s="316">
        <v>34331.361862413331</v>
      </c>
      <c r="U100" s="316">
        <f>R100+S100+T100+'[2]FRACCION II 3er 2014'!U100</f>
        <v>420997.10680609453</v>
      </c>
      <c r="X100" s="326"/>
    </row>
    <row r="101" spans="1:24" s="310" customFormat="1" x14ac:dyDescent="0.2">
      <c r="A101" s="325" t="s">
        <v>106</v>
      </c>
      <c r="B101" s="313" t="s">
        <v>305</v>
      </c>
      <c r="C101" s="319"/>
      <c r="D101" s="315" t="s">
        <v>267</v>
      </c>
      <c r="E101" s="319"/>
      <c r="F101" s="316">
        <f t="shared" si="7"/>
        <v>25605.858520344536</v>
      </c>
      <c r="G101" s="316">
        <f t="shared" si="7"/>
        <v>25605.858520344536</v>
      </c>
      <c r="H101" s="316">
        <f t="shared" si="7"/>
        <v>25605.858520344536</v>
      </c>
      <c r="I101" s="320"/>
      <c r="J101" s="316">
        <v>1</v>
      </c>
      <c r="K101" s="316">
        <v>1</v>
      </c>
      <c r="L101" s="316">
        <v>1</v>
      </c>
      <c r="M101" s="320"/>
      <c r="N101" s="317" t="s">
        <v>306</v>
      </c>
      <c r="O101" s="321"/>
      <c r="P101" s="312" t="s">
        <v>106</v>
      </c>
      <c r="Q101" s="320"/>
      <c r="R101" s="316">
        <v>25605.858520344536</v>
      </c>
      <c r="S101" s="316">
        <v>25605.858520344536</v>
      </c>
      <c r="T101" s="316">
        <v>25605.858520344536</v>
      </c>
      <c r="U101" s="316">
        <f>R101+S101+T101+'[2]FRACCION II 3er 2014'!U101</f>
        <v>313724.31664310221</v>
      </c>
      <c r="X101" s="326"/>
    </row>
    <row r="102" spans="1:24" s="310" customFormat="1" x14ac:dyDescent="0.2">
      <c r="A102" s="325" t="s">
        <v>106</v>
      </c>
      <c r="B102" s="313" t="s">
        <v>307</v>
      </c>
      <c r="C102" s="319"/>
      <c r="D102" s="315" t="s">
        <v>267</v>
      </c>
      <c r="E102" s="319"/>
      <c r="F102" s="316">
        <f t="shared" si="7"/>
        <v>26625.451672776355</v>
      </c>
      <c r="G102" s="316">
        <f t="shared" si="7"/>
        <v>26625.451672776355</v>
      </c>
      <c r="H102" s="316">
        <f t="shared" si="7"/>
        <v>26625.451672776355</v>
      </c>
      <c r="I102" s="320"/>
      <c r="J102" s="316">
        <v>17</v>
      </c>
      <c r="K102" s="316">
        <v>17</v>
      </c>
      <c r="L102" s="316">
        <v>17</v>
      </c>
      <c r="M102" s="320"/>
      <c r="N102" s="317" t="s">
        <v>308</v>
      </c>
      <c r="O102" s="321"/>
      <c r="P102" s="312" t="s">
        <v>106</v>
      </c>
      <c r="Q102" s="320"/>
      <c r="R102" s="316">
        <v>452632.67843719805</v>
      </c>
      <c r="S102" s="316">
        <v>452632.67843719805</v>
      </c>
      <c r="T102" s="316">
        <v>452632.67843719805</v>
      </c>
      <c r="U102" s="316">
        <f>R102+S102+T102+'[2]FRACCION II 3er 2014'!U102</f>
        <v>5491308.2632732522</v>
      </c>
      <c r="X102" s="326"/>
    </row>
    <row r="103" spans="1:24" s="310" customFormat="1" x14ac:dyDescent="0.2">
      <c r="A103" s="325" t="s">
        <v>106</v>
      </c>
      <c r="B103" s="313" t="s">
        <v>309</v>
      </c>
      <c r="C103" s="319"/>
      <c r="D103" s="315" t="s">
        <v>267</v>
      </c>
      <c r="E103" s="319"/>
      <c r="F103" s="316">
        <f t="shared" si="7"/>
        <v>34331.361862413331</v>
      </c>
      <c r="G103" s="316">
        <f t="shared" si="7"/>
        <v>34331.361862413331</v>
      </c>
      <c r="H103" s="316">
        <f t="shared" si="7"/>
        <v>34331.361862413331</v>
      </c>
      <c r="I103" s="320"/>
      <c r="J103" s="316">
        <v>2</v>
      </c>
      <c r="K103" s="316">
        <v>2</v>
      </c>
      <c r="L103" s="316">
        <v>2</v>
      </c>
      <c r="M103" s="320"/>
      <c r="N103" s="317" t="s">
        <v>310</v>
      </c>
      <c r="O103" s="321"/>
      <c r="P103" s="312" t="s">
        <v>106</v>
      </c>
      <c r="Q103" s="320"/>
      <c r="R103" s="316">
        <v>68662.723724826661</v>
      </c>
      <c r="S103" s="316">
        <v>68662.723724826661</v>
      </c>
      <c r="T103" s="316">
        <v>68662.723724826661</v>
      </c>
      <c r="U103" s="316">
        <f>R103+S103+T103+'[2]FRACCION II 3er 2014'!U103</f>
        <v>626562.72848770639</v>
      </c>
      <c r="X103" s="326"/>
    </row>
    <row r="104" spans="1:24" s="310" customFormat="1" x14ac:dyDescent="0.2">
      <c r="A104" s="325" t="s">
        <v>106</v>
      </c>
      <c r="B104" s="313" t="s">
        <v>311</v>
      </c>
      <c r="C104" s="319"/>
      <c r="D104" s="315" t="s">
        <v>267</v>
      </c>
      <c r="E104" s="319"/>
      <c r="F104" s="316">
        <f t="shared" si="7"/>
        <v>34331.361862413345</v>
      </c>
      <c r="G104" s="316">
        <f t="shared" si="7"/>
        <v>34331.361862413345</v>
      </c>
      <c r="H104" s="316">
        <f t="shared" si="7"/>
        <v>34331.361862413345</v>
      </c>
      <c r="I104" s="320"/>
      <c r="J104" s="316">
        <v>40</v>
      </c>
      <c r="K104" s="316">
        <v>40</v>
      </c>
      <c r="L104" s="316">
        <v>40</v>
      </c>
      <c r="M104" s="320"/>
      <c r="N104" s="317" t="s">
        <v>312</v>
      </c>
      <c r="O104" s="321"/>
      <c r="P104" s="312" t="s">
        <v>106</v>
      </c>
      <c r="Q104" s="320"/>
      <c r="R104" s="316">
        <v>1373254.4744965339</v>
      </c>
      <c r="S104" s="316">
        <v>1373254.4744965339</v>
      </c>
      <c r="T104" s="316">
        <v>1373254.4744965339</v>
      </c>
      <c r="U104" s="316">
        <f>R104+S104+T104+'[2]FRACCION II 3er 2014'!U104</f>
        <v>16731130.32826047</v>
      </c>
      <c r="X104" s="326"/>
    </row>
    <row r="105" spans="1:24" s="310" customFormat="1" x14ac:dyDescent="0.2">
      <c r="A105" s="325" t="s">
        <v>106</v>
      </c>
      <c r="B105" s="313" t="s">
        <v>313</v>
      </c>
      <c r="C105" s="319"/>
      <c r="D105" s="315" t="s">
        <v>267</v>
      </c>
      <c r="E105" s="319"/>
      <c r="F105" s="316">
        <f t="shared" si="7"/>
        <v>31310.614688279104</v>
      </c>
      <c r="G105" s="316">
        <f t="shared" si="7"/>
        <v>31310.614688279104</v>
      </c>
      <c r="H105" s="316">
        <f t="shared" si="7"/>
        <v>31310.614688279104</v>
      </c>
      <c r="I105" s="320"/>
      <c r="J105" s="316">
        <v>55</v>
      </c>
      <c r="K105" s="316">
        <v>55</v>
      </c>
      <c r="L105" s="316">
        <v>54</v>
      </c>
      <c r="M105" s="320"/>
      <c r="N105" s="317" t="s">
        <v>314</v>
      </c>
      <c r="O105" s="321"/>
      <c r="P105" s="312" t="s">
        <v>106</v>
      </c>
      <c r="Q105" s="320"/>
      <c r="R105" s="316">
        <v>1722083.8078553507</v>
      </c>
      <c r="S105" s="316">
        <v>1722083.8078553507</v>
      </c>
      <c r="T105" s="316">
        <v>1690773.1931670716</v>
      </c>
      <c r="U105" s="316">
        <f>R105+S105+T105+'[2]FRACCION II 3er 2014'!U105</f>
        <v>21080963.654230878</v>
      </c>
      <c r="X105" s="326"/>
    </row>
    <row r="106" spans="1:24" s="310" customFormat="1" x14ac:dyDescent="0.2">
      <c r="A106" s="325" t="s">
        <v>106</v>
      </c>
      <c r="B106" s="313" t="s">
        <v>315</v>
      </c>
      <c r="C106" s="319"/>
      <c r="D106" s="315" t="s">
        <v>267</v>
      </c>
      <c r="E106" s="319"/>
      <c r="F106" s="316">
        <f t="shared" si="7"/>
        <v>45628.43634652633</v>
      </c>
      <c r="G106" s="316">
        <f t="shared" si="7"/>
        <v>45628.43634652633</v>
      </c>
      <c r="H106" s="316">
        <f t="shared" si="7"/>
        <v>45628.43634652633</v>
      </c>
      <c r="I106" s="320"/>
      <c r="J106" s="316">
        <v>1</v>
      </c>
      <c r="K106" s="316">
        <v>1</v>
      </c>
      <c r="L106" s="316">
        <v>1</v>
      </c>
      <c r="M106" s="320"/>
      <c r="N106" s="317" t="s">
        <v>316</v>
      </c>
      <c r="O106" s="321"/>
      <c r="P106" s="312" t="s">
        <v>106</v>
      </c>
      <c r="Q106" s="320"/>
      <c r="R106" s="316">
        <v>45628.43634652633</v>
      </c>
      <c r="S106" s="316">
        <v>45628.43634652633</v>
      </c>
      <c r="T106" s="316">
        <v>45628.43634652633</v>
      </c>
      <c r="U106" s="316">
        <f>R106+S106+T106+'[2]FRACCION II 3er 2014'!U106</f>
        <v>559885.18786456366</v>
      </c>
      <c r="X106" s="326"/>
    </row>
    <row r="107" spans="1:24" s="310" customFormat="1" x14ac:dyDescent="0.2">
      <c r="A107" s="325" t="s">
        <v>106</v>
      </c>
      <c r="B107" s="313" t="s">
        <v>317</v>
      </c>
      <c r="C107" s="319"/>
      <c r="D107" s="315" t="s">
        <v>267</v>
      </c>
      <c r="E107" s="319"/>
      <c r="F107" s="316">
        <f t="shared" si="7"/>
        <v>34331.361862413331</v>
      </c>
      <c r="G107" s="316">
        <f t="shared" si="7"/>
        <v>34331.361862413331</v>
      </c>
      <c r="H107" s="316">
        <f t="shared" si="7"/>
        <v>34331.361862413331</v>
      </c>
      <c r="I107" s="320"/>
      <c r="J107" s="316">
        <v>1</v>
      </c>
      <c r="K107" s="316">
        <v>1</v>
      </c>
      <c r="L107" s="316">
        <v>1</v>
      </c>
      <c r="M107" s="320"/>
      <c r="N107" s="317" t="s">
        <v>318</v>
      </c>
      <c r="O107" s="321"/>
      <c r="P107" s="312" t="s">
        <v>106</v>
      </c>
      <c r="Q107" s="320"/>
      <c r="R107" s="316">
        <v>34331.361862413331</v>
      </c>
      <c r="S107" s="316">
        <v>34331.361862413331</v>
      </c>
      <c r="T107" s="316">
        <v>34331.361862413331</v>
      </c>
      <c r="U107" s="316">
        <f>R107+S107+T107+'[2]FRACCION II 3er 2014'!U107</f>
        <v>420997.10680609453</v>
      </c>
      <c r="X107" s="326"/>
    </row>
    <row r="108" spans="1:24" s="310" customFormat="1" x14ac:dyDescent="0.2">
      <c r="A108" s="325" t="s">
        <v>106</v>
      </c>
      <c r="B108" s="313" t="s">
        <v>319</v>
      </c>
      <c r="C108" s="319"/>
      <c r="D108" s="315" t="s">
        <v>267</v>
      </c>
      <c r="E108" s="319"/>
      <c r="F108" s="316">
        <f t="shared" si="7"/>
        <v>34331.361862413331</v>
      </c>
      <c r="G108" s="316">
        <f t="shared" si="7"/>
        <v>34331.361862413331</v>
      </c>
      <c r="H108" s="316">
        <f t="shared" si="7"/>
        <v>34331.361862413331</v>
      </c>
      <c r="I108" s="320"/>
      <c r="J108" s="316">
        <v>1</v>
      </c>
      <c r="K108" s="316">
        <v>1</v>
      </c>
      <c r="L108" s="316">
        <v>1</v>
      </c>
      <c r="M108" s="320"/>
      <c r="N108" s="317" t="s">
        <v>320</v>
      </c>
      <c r="O108" s="321"/>
      <c r="P108" s="312" t="s">
        <v>106</v>
      </c>
      <c r="Q108" s="320"/>
      <c r="R108" s="316">
        <v>34331.361862413331</v>
      </c>
      <c r="S108" s="316">
        <v>34331.361862413331</v>
      </c>
      <c r="T108" s="316">
        <v>34331.361862413331</v>
      </c>
      <c r="U108" s="316">
        <f>R108+S108+T108+'[2]FRACCION II 3er 2014'!U108</f>
        <v>420997.10680609453</v>
      </c>
      <c r="X108" s="326"/>
    </row>
    <row r="109" spans="1:24" s="310" customFormat="1" x14ac:dyDescent="0.2">
      <c r="A109" s="325" t="s">
        <v>106</v>
      </c>
      <c r="B109" s="313" t="s">
        <v>321</v>
      </c>
      <c r="C109" s="319"/>
      <c r="D109" s="315" t="s">
        <v>267</v>
      </c>
      <c r="E109" s="319"/>
      <c r="F109" s="316">
        <f t="shared" si="7"/>
        <v>34331.361862413331</v>
      </c>
      <c r="G109" s="316">
        <f t="shared" si="7"/>
        <v>34331.361862413331</v>
      </c>
      <c r="H109" s="316">
        <f t="shared" si="7"/>
        <v>34331.361862413331</v>
      </c>
      <c r="I109" s="320"/>
      <c r="J109" s="316">
        <v>1</v>
      </c>
      <c r="K109" s="316">
        <v>1</v>
      </c>
      <c r="L109" s="316">
        <v>1</v>
      </c>
      <c r="M109" s="320"/>
      <c r="N109" s="317" t="s">
        <v>322</v>
      </c>
      <c r="O109" s="321"/>
      <c r="P109" s="312" t="s">
        <v>106</v>
      </c>
      <c r="Q109" s="320"/>
      <c r="R109" s="316">
        <v>34331.361862413331</v>
      </c>
      <c r="S109" s="316">
        <v>34331.361862413331</v>
      </c>
      <c r="T109" s="316">
        <v>34331.361862413331</v>
      </c>
      <c r="U109" s="316">
        <f>R109+S109+T109+'[2]FRACCION II 3er 2014'!U109</f>
        <v>456556.2871864842</v>
      </c>
      <c r="X109" s="326"/>
    </row>
    <row r="110" spans="1:24" s="310" customFormat="1" x14ac:dyDescent="0.2">
      <c r="A110" s="325" t="s">
        <v>106</v>
      </c>
      <c r="B110" s="313" t="s">
        <v>323</v>
      </c>
      <c r="C110" s="319"/>
      <c r="D110" s="315" t="s">
        <v>267</v>
      </c>
      <c r="E110" s="319"/>
      <c r="F110" s="316">
        <f t="shared" si="7"/>
        <v>45628.43634652633</v>
      </c>
      <c r="G110" s="316">
        <f t="shared" si="7"/>
        <v>45628.43634652633</v>
      </c>
      <c r="H110" s="316">
        <f t="shared" si="7"/>
        <v>45628.43634652633</v>
      </c>
      <c r="I110" s="320"/>
      <c r="J110" s="316">
        <v>1</v>
      </c>
      <c r="K110" s="316">
        <v>1</v>
      </c>
      <c r="L110" s="316">
        <v>1</v>
      </c>
      <c r="M110" s="320"/>
      <c r="N110" s="317" t="s">
        <v>324</v>
      </c>
      <c r="O110" s="321"/>
      <c r="P110" s="312" t="s">
        <v>106</v>
      </c>
      <c r="Q110" s="320"/>
      <c r="R110" s="316">
        <v>45628.43634652633</v>
      </c>
      <c r="S110" s="316">
        <v>45628.43634652633</v>
      </c>
      <c r="T110" s="316">
        <v>45628.43634652633</v>
      </c>
      <c r="U110" s="316">
        <f>R110+S110+T110+'[2]FRACCION II 3er 2014'!U110</f>
        <v>559885.18786456366</v>
      </c>
      <c r="X110" s="326"/>
    </row>
    <row r="111" spans="1:24" s="310" customFormat="1" x14ac:dyDescent="0.2">
      <c r="A111" s="325" t="s">
        <v>106</v>
      </c>
      <c r="B111" s="313" t="s">
        <v>325</v>
      </c>
      <c r="C111" s="319"/>
      <c r="D111" s="315" t="s">
        <v>267</v>
      </c>
      <c r="E111" s="319"/>
      <c r="F111" s="316">
        <f t="shared" si="7"/>
        <v>41488.508208404921</v>
      </c>
      <c r="G111" s="316">
        <f t="shared" si="7"/>
        <v>41488.508208404921</v>
      </c>
      <c r="H111" s="316">
        <f t="shared" si="7"/>
        <v>41488.508208404921</v>
      </c>
      <c r="I111" s="320"/>
      <c r="J111" s="316">
        <v>1</v>
      </c>
      <c r="K111" s="316">
        <v>1</v>
      </c>
      <c r="L111" s="316">
        <v>1</v>
      </c>
      <c r="M111" s="320"/>
      <c r="N111" s="317" t="s">
        <v>326</v>
      </c>
      <c r="O111" s="321"/>
      <c r="P111" s="312" t="s">
        <v>106</v>
      </c>
      <c r="Q111" s="320"/>
      <c r="R111" s="316">
        <v>41488.508208404921</v>
      </c>
      <c r="S111" s="316">
        <v>41488.508208404921</v>
      </c>
      <c r="T111" s="316">
        <v>41488.508208404921</v>
      </c>
      <c r="U111" s="316">
        <f>R111+S111+T111+'[2]FRACCION II 3er 2014'!U111</f>
        <v>508988.2326507899</v>
      </c>
      <c r="X111" s="326"/>
    </row>
    <row r="112" spans="1:24" s="310" customFormat="1" x14ac:dyDescent="0.2">
      <c r="A112" s="325" t="s">
        <v>106</v>
      </c>
      <c r="B112" s="313" t="s">
        <v>327</v>
      </c>
      <c r="C112" s="319"/>
      <c r="D112" s="315" t="s">
        <v>267</v>
      </c>
      <c r="E112" s="319"/>
      <c r="F112" s="316">
        <f t="shared" si="7"/>
        <v>26625.451672776264</v>
      </c>
      <c r="G112" s="316">
        <f t="shared" si="7"/>
        <v>26625.45167277626</v>
      </c>
      <c r="H112" s="316">
        <f t="shared" si="7"/>
        <v>26625.451672776264</v>
      </c>
      <c r="I112" s="320"/>
      <c r="J112" s="316">
        <v>144</v>
      </c>
      <c r="K112" s="316">
        <v>145</v>
      </c>
      <c r="L112" s="316">
        <v>144</v>
      </c>
      <c r="M112" s="320"/>
      <c r="N112" s="317" t="s">
        <v>328</v>
      </c>
      <c r="O112" s="321"/>
      <c r="P112" s="312" t="s">
        <v>106</v>
      </c>
      <c r="Q112" s="320"/>
      <c r="R112" s="316">
        <v>3834065.0408797818</v>
      </c>
      <c r="S112" s="316">
        <v>3860690.492552558</v>
      </c>
      <c r="T112" s="316">
        <v>3834065.0408797818</v>
      </c>
      <c r="U112" s="316">
        <f>R112+S112+T112+'[2]FRACCION II 3er 2014'!U112</f>
        <v>47094561.849047109</v>
      </c>
      <c r="X112" s="326"/>
    </row>
    <row r="113" spans="1:24" s="310" customFormat="1" x14ac:dyDescent="0.2">
      <c r="A113" s="325" t="s">
        <v>106</v>
      </c>
      <c r="B113" s="313" t="s">
        <v>329</v>
      </c>
      <c r="C113" s="319"/>
      <c r="D113" s="315" t="s">
        <v>267</v>
      </c>
      <c r="E113" s="319"/>
      <c r="F113" s="316">
        <f t="shared" si="7"/>
        <v>10957.685343534718</v>
      </c>
      <c r="G113" s="316">
        <f t="shared" si="7"/>
        <v>10957.685343534718</v>
      </c>
      <c r="H113" s="316">
        <f t="shared" si="7"/>
        <v>10957.685343534718</v>
      </c>
      <c r="I113" s="320"/>
      <c r="J113" s="316">
        <v>282</v>
      </c>
      <c r="K113" s="316">
        <v>283</v>
      </c>
      <c r="L113" s="316">
        <v>284</v>
      </c>
      <c r="M113" s="320"/>
      <c r="N113" s="317" t="s">
        <v>330</v>
      </c>
      <c r="O113" s="321"/>
      <c r="P113" s="312" t="s">
        <v>106</v>
      </c>
      <c r="Q113" s="320"/>
      <c r="R113" s="316">
        <v>3090067.2668767907</v>
      </c>
      <c r="S113" s="316">
        <v>3101024.9522203254</v>
      </c>
      <c r="T113" s="316">
        <v>3111982.63756386</v>
      </c>
      <c r="U113" s="316">
        <f>R113+S113+T113+'[2]FRACCION II 3er 2014'!U113</f>
        <v>37306347.062779799</v>
      </c>
      <c r="X113" s="326"/>
    </row>
    <row r="114" spans="1:24" s="310" customFormat="1" x14ac:dyDescent="0.2">
      <c r="A114" s="325" t="s">
        <v>106</v>
      </c>
      <c r="B114" s="313" t="s">
        <v>331</v>
      </c>
      <c r="C114" s="319"/>
      <c r="D114" s="315" t="s">
        <v>267</v>
      </c>
      <c r="E114" s="319"/>
      <c r="F114" s="316">
        <f t="shared" si="7"/>
        <v>26625.451672776366</v>
      </c>
      <c r="G114" s="316">
        <f t="shared" si="7"/>
        <v>26625.451672776366</v>
      </c>
      <c r="H114" s="316">
        <f t="shared" si="7"/>
        <v>26625.451672776366</v>
      </c>
      <c r="I114" s="320"/>
      <c r="J114" s="316">
        <v>75</v>
      </c>
      <c r="K114" s="316">
        <v>76</v>
      </c>
      <c r="L114" s="316">
        <v>76</v>
      </c>
      <c r="M114" s="320"/>
      <c r="N114" s="317" t="s">
        <v>332</v>
      </c>
      <c r="O114" s="321"/>
      <c r="P114" s="312" t="s">
        <v>106</v>
      </c>
      <c r="Q114" s="320"/>
      <c r="R114" s="316">
        <v>1996908.8754582275</v>
      </c>
      <c r="S114" s="316">
        <v>2023534.3271310038</v>
      </c>
      <c r="T114" s="316">
        <v>2023534.3271310038</v>
      </c>
      <c r="U114" s="316">
        <f>R114+S114+T114+'[2]FRACCION II 3er 2014'!U114</f>
        <v>24223549.459786516</v>
      </c>
      <c r="X114" s="326"/>
    </row>
    <row r="115" spans="1:24" s="310" customFormat="1" x14ac:dyDescent="0.2">
      <c r="A115" s="325" t="s">
        <v>106</v>
      </c>
      <c r="B115" s="313" t="s">
        <v>333</v>
      </c>
      <c r="C115" s="319"/>
      <c r="D115" s="315" t="s">
        <v>267</v>
      </c>
      <c r="E115" s="319"/>
      <c r="F115" s="316">
        <f t="shared" si="7"/>
        <v>19892.222399256396</v>
      </c>
      <c r="G115" s="316">
        <f t="shared" si="7"/>
        <v>19892.2223992564</v>
      </c>
      <c r="H115" s="316">
        <f t="shared" si="7"/>
        <v>19892.2223992564</v>
      </c>
      <c r="I115" s="320"/>
      <c r="J115" s="316">
        <v>50</v>
      </c>
      <c r="K115" s="316">
        <v>53</v>
      </c>
      <c r="L115" s="316">
        <v>54</v>
      </c>
      <c r="M115" s="320"/>
      <c r="N115" s="317" t="s">
        <v>334</v>
      </c>
      <c r="O115" s="321"/>
      <c r="P115" s="312" t="s">
        <v>106</v>
      </c>
      <c r="Q115" s="320"/>
      <c r="R115" s="316">
        <v>994611.11996281985</v>
      </c>
      <c r="S115" s="316">
        <v>1054287.7871605891</v>
      </c>
      <c r="T115" s="316">
        <v>1074180.0095598456</v>
      </c>
      <c r="U115" s="316">
        <f>R115+S115+T115+'[2]FRACCION II 3er 2014'!U115</f>
        <v>11965249.813033616</v>
      </c>
      <c r="X115" s="326"/>
    </row>
    <row r="116" spans="1:24" s="310" customFormat="1" x14ac:dyDescent="0.2">
      <c r="A116" s="325" t="s">
        <v>106</v>
      </c>
      <c r="B116" s="313" t="s">
        <v>335</v>
      </c>
      <c r="C116" s="319"/>
      <c r="D116" s="315" t="s">
        <v>267</v>
      </c>
      <c r="E116" s="319"/>
      <c r="F116" s="316">
        <f t="shared" si="7"/>
        <v>30673.91437549908</v>
      </c>
      <c r="G116" s="316">
        <f t="shared" si="7"/>
        <v>30673.91437549908</v>
      </c>
      <c r="H116" s="316">
        <f t="shared" si="7"/>
        <v>30673.91437549908</v>
      </c>
      <c r="I116" s="320"/>
      <c r="J116" s="316">
        <v>3</v>
      </c>
      <c r="K116" s="316">
        <v>3</v>
      </c>
      <c r="L116" s="316">
        <v>3</v>
      </c>
      <c r="M116" s="320"/>
      <c r="N116" s="317" t="s">
        <v>336</v>
      </c>
      <c r="O116" s="321"/>
      <c r="P116" s="312" t="s">
        <v>106</v>
      </c>
      <c r="Q116" s="320"/>
      <c r="R116" s="316">
        <v>92021.74312649724</v>
      </c>
      <c r="S116" s="316">
        <v>92021.74312649724</v>
      </c>
      <c r="T116" s="316">
        <v>92021.74312649724</v>
      </c>
      <c r="U116" s="316">
        <f>R116+S116+T116+'[2]FRACCION II 3er 2014'!U116</f>
        <v>1128095.5947390497</v>
      </c>
      <c r="X116" s="326"/>
    </row>
    <row r="117" spans="1:24" s="310" customFormat="1" x14ac:dyDescent="0.2">
      <c r="A117" s="325" t="s">
        <v>106</v>
      </c>
      <c r="B117" s="313" t="s">
        <v>337</v>
      </c>
      <c r="C117" s="319"/>
      <c r="D117" s="315" t="s">
        <v>267</v>
      </c>
      <c r="E117" s="319"/>
      <c r="F117" s="316">
        <f t="shared" si="7"/>
        <v>37254.477499768982</v>
      </c>
      <c r="G117" s="316">
        <f t="shared" si="7"/>
        <v>37254.477499768982</v>
      </c>
      <c r="H117" s="316">
        <f t="shared" si="7"/>
        <v>37254.477499768982</v>
      </c>
      <c r="I117" s="320"/>
      <c r="J117" s="316">
        <v>1</v>
      </c>
      <c r="K117" s="316">
        <v>1</v>
      </c>
      <c r="L117" s="316">
        <v>1</v>
      </c>
      <c r="M117" s="320"/>
      <c r="N117" s="317" t="s">
        <v>338</v>
      </c>
      <c r="O117" s="321"/>
      <c r="P117" s="312" t="s">
        <v>106</v>
      </c>
      <c r="Q117" s="320"/>
      <c r="R117" s="316">
        <v>37254.477499768982</v>
      </c>
      <c r="S117" s="316">
        <v>37254.477499768982</v>
      </c>
      <c r="T117" s="316">
        <v>37254.477499768982</v>
      </c>
      <c r="U117" s="316">
        <f>R117+S117+T117+'[2]FRACCION II 3er 2014'!U117</f>
        <v>456934.37150736735</v>
      </c>
      <c r="X117" s="326"/>
    </row>
    <row r="118" spans="1:24" s="310" customFormat="1" x14ac:dyDescent="0.2">
      <c r="A118" s="325" t="s">
        <v>106</v>
      </c>
      <c r="B118" s="313" t="s">
        <v>339</v>
      </c>
      <c r="C118" s="319"/>
      <c r="D118" s="315" t="s">
        <v>267</v>
      </c>
      <c r="E118" s="319"/>
      <c r="F118" s="316">
        <f t="shared" si="7"/>
        <v>26625.451672776348</v>
      </c>
      <c r="G118" s="316">
        <f t="shared" si="7"/>
        <v>26625.451672776348</v>
      </c>
      <c r="H118" s="316">
        <f t="shared" si="7"/>
        <v>26625.451672776348</v>
      </c>
      <c r="I118" s="320"/>
      <c r="J118" s="316">
        <v>1</v>
      </c>
      <c r="K118" s="316">
        <v>1</v>
      </c>
      <c r="L118" s="316">
        <v>1</v>
      </c>
      <c r="M118" s="320"/>
      <c r="N118" s="317" t="s">
        <v>340</v>
      </c>
      <c r="O118" s="321"/>
      <c r="P118" s="312" t="s">
        <v>106</v>
      </c>
      <c r="Q118" s="320"/>
      <c r="R118" s="316">
        <v>26625.451672776348</v>
      </c>
      <c r="S118" s="316">
        <v>26625.451672776348</v>
      </c>
      <c r="T118" s="316">
        <v>26625.451672776348</v>
      </c>
      <c r="U118" s="316">
        <f>R118+S118+T118+'[2]FRACCION II 3er 2014'!U118</f>
        <v>326259.38190899231</v>
      </c>
      <c r="X118" s="326"/>
    </row>
    <row r="119" spans="1:24" s="310" customFormat="1" x14ac:dyDescent="0.2">
      <c r="A119" s="325" t="s">
        <v>106</v>
      </c>
      <c r="B119" s="313" t="s">
        <v>341</v>
      </c>
      <c r="C119" s="319"/>
      <c r="D119" s="315" t="s">
        <v>267</v>
      </c>
      <c r="E119" s="319"/>
      <c r="F119" s="316">
        <f t="shared" si="7"/>
        <v>10957.685343534777</v>
      </c>
      <c r="G119" s="316">
        <f t="shared" si="7"/>
        <v>10957.685343534777</v>
      </c>
      <c r="H119" s="316">
        <f t="shared" si="7"/>
        <v>10957.685343534777</v>
      </c>
      <c r="I119" s="320"/>
      <c r="J119" s="316">
        <v>80</v>
      </c>
      <c r="K119" s="316">
        <v>81</v>
      </c>
      <c r="L119" s="316">
        <v>80</v>
      </c>
      <c r="M119" s="320"/>
      <c r="N119" s="317" t="s">
        <v>342</v>
      </c>
      <c r="O119" s="321"/>
      <c r="P119" s="312" t="s">
        <v>106</v>
      </c>
      <c r="Q119" s="320"/>
      <c r="R119" s="316">
        <v>876614.82748278207</v>
      </c>
      <c r="S119" s="316">
        <v>887572.51282631687</v>
      </c>
      <c r="T119" s="316">
        <v>876614.82748278207</v>
      </c>
      <c r="U119" s="316">
        <f>R119+S119+T119+'[2]FRACCION II 3er 2014'!U119</f>
        <v>10386418.178183377</v>
      </c>
      <c r="X119" s="326"/>
    </row>
    <row r="120" spans="1:24" s="310" customFormat="1" x14ac:dyDescent="0.2">
      <c r="A120" s="325" t="s">
        <v>106</v>
      </c>
      <c r="B120" s="313" t="s">
        <v>343</v>
      </c>
      <c r="C120" s="319"/>
      <c r="D120" s="315" t="s">
        <v>267</v>
      </c>
      <c r="E120" s="319"/>
      <c r="F120" s="316">
        <f t="shared" si="7"/>
        <v>7833.7830332521125</v>
      </c>
      <c r="G120" s="316">
        <f t="shared" si="7"/>
        <v>7833.7830332521125</v>
      </c>
      <c r="H120" s="316">
        <f t="shared" si="7"/>
        <v>7833.7830332521125</v>
      </c>
      <c r="I120" s="320"/>
      <c r="J120" s="316">
        <v>53</v>
      </c>
      <c r="K120" s="316">
        <v>53</v>
      </c>
      <c r="L120" s="316">
        <v>52</v>
      </c>
      <c r="M120" s="320"/>
      <c r="N120" s="317" t="s">
        <v>344</v>
      </c>
      <c r="O120" s="321"/>
      <c r="P120" s="312" t="s">
        <v>106</v>
      </c>
      <c r="Q120" s="320"/>
      <c r="R120" s="316">
        <v>415190.50076236197</v>
      </c>
      <c r="S120" s="316">
        <v>415190.50076236197</v>
      </c>
      <c r="T120" s="316">
        <v>407356.71772910986</v>
      </c>
      <c r="U120" s="316">
        <f>R120+S120+T120+'[2]FRACCION II 3er 2014'!U120</f>
        <v>5337047.2985004187</v>
      </c>
      <c r="X120" s="326"/>
    </row>
    <row r="121" spans="1:24" s="310" customFormat="1" x14ac:dyDescent="0.2">
      <c r="A121" s="325" t="s">
        <v>106</v>
      </c>
      <c r="B121" s="313" t="s">
        <v>345</v>
      </c>
      <c r="C121" s="319"/>
      <c r="D121" s="315" t="s">
        <v>267</v>
      </c>
      <c r="E121" s="319"/>
      <c r="F121" s="316">
        <f t="shared" si="7"/>
        <v>45628.436346526338</v>
      </c>
      <c r="G121" s="316">
        <f t="shared" si="7"/>
        <v>45628.436346526338</v>
      </c>
      <c r="H121" s="316">
        <f t="shared" si="7"/>
        <v>45628.436346526338</v>
      </c>
      <c r="I121" s="320"/>
      <c r="J121" s="316">
        <v>15</v>
      </c>
      <c r="K121" s="316">
        <v>15</v>
      </c>
      <c r="L121" s="316">
        <v>15</v>
      </c>
      <c r="M121" s="320"/>
      <c r="N121" s="317" t="s">
        <v>346</v>
      </c>
      <c r="O121" s="321"/>
      <c r="P121" s="312" t="s">
        <v>106</v>
      </c>
      <c r="Q121" s="320"/>
      <c r="R121" s="316">
        <v>684426.54519789503</v>
      </c>
      <c r="S121" s="316">
        <v>684426.54519789503</v>
      </c>
      <c r="T121" s="316">
        <v>684426.54519789503</v>
      </c>
      <c r="U121" s="316">
        <f>R121+S121+T121+'[2]FRACCION II 3er 2014'!U121</f>
        <v>8398277.8179684542</v>
      </c>
      <c r="X121" s="326"/>
    </row>
    <row r="122" spans="1:24" s="310" customFormat="1" x14ac:dyDescent="0.2">
      <c r="A122" s="325" t="s">
        <v>106</v>
      </c>
      <c r="B122" s="313" t="s">
        <v>347</v>
      </c>
      <c r="C122" s="319"/>
      <c r="D122" s="315" t="s">
        <v>267</v>
      </c>
      <c r="E122" s="319"/>
      <c r="F122" s="316">
        <f t="shared" si="7"/>
        <v>45628.43634652633</v>
      </c>
      <c r="G122" s="316">
        <f t="shared" si="7"/>
        <v>45628.43634652633</v>
      </c>
      <c r="H122" s="316">
        <f t="shared" si="7"/>
        <v>45628.43634652633</v>
      </c>
      <c r="I122" s="320"/>
      <c r="J122" s="316">
        <v>1</v>
      </c>
      <c r="K122" s="316">
        <v>1</v>
      </c>
      <c r="L122" s="316">
        <v>1</v>
      </c>
      <c r="M122" s="320"/>
      <c r="N122" s="317" t="s">
        <v>348</v>
      </c>
      <c r="O122" s="321"/>
      <c r="P122" s="312" t="s">
        <v>106</v>
      </c>
      <c r="Q122" s="320"/>
      <c r="R122" s="316">
        <v>45628.43634652633</v>
      </c>
      <c r="S122" s="316">
        <v>45628.43634652633</v>
      </c>
      <c r="T122" s="316">
        <v>45628.43634652633</v>
      </c>
      <c r="U122" s="316">
        <f>R122+S122+T122+'[2]FRACCION II 3er 2014'!U122</f>
        <v>559885.18786456366</v>
      </c>
      <c r="X122" s="326"/>
    </row>
    <row r="123" spans="1:24" s="310" customFormat="1" x14ac:dyDescent="0.2">
      <c r="A123" s="325" t="s">
        <v>106</v>
      </c>
      <c r="B123" s="313" t="s">
        <v>349</v>
      </c>
      <c r="C123" s="319"/>
      <c r="D123" s="315" t="s">
        <v>267</v>
      </c>
      <c r="E123" s="319"/>
      <c r="F123" s="316">
        <f t="shared" si="7"/>
        <v>71120.211842515913</v>
      </c>
      <c r="G123" s="316">
        <f t="shared" si="7"/>
        <v>71120.211842515913</v>
      </c>
      <c r="H123" s="316">
        <f t="shared" si="7"/>
        <v>71120.211842515913</v>
      </c>
      <c r="I123" s="320"/>
      <c r="J123" s="316">
        <v>1</v>
      </c>
      <c r="K123" s="316">
        <v>1</v>
      </c>
      <c r="L123" s="316">
        <v>1</v>
      </c>
      <c r="M123" s="320"/>
      <c r="N123" s="317" t="s">
        <v>350</v>
      </c>
      <c r="O123" s="321"/>
      <c r="P123" s="312" t="s">
        <v>106</v>
      </c>
      <c r="Q123" s="320"/>
      <c r="R123" s="316">
        <v>71120.211842515913</v>
      </c>
      <c r="S123" s="316">
        <v>71120.211842515913</v>
      </c>
      <c r="T123" s="316">
        <v>71120.211842515913</v>
      </c>
      <c r="U123" s="316">
        <f>R123+S123+T123+'[2]FRACCION II 3er 2014'!U123</f>
        <v>873285.29337167065</v>
      </c>
      <c r="X123" s="326"/>
    </row>
    <row r="124" spans="1:24" s="310" customFormat="1" x14ac:dyDescent="0.2">
      <c r="A124" s="325" t="s">
        <v>106</v>
      </c>
      <c r="B124" s="313" t="s">
        <v>351</v>
      </c>
      <c r="C124" s="319"/>
      <c r="D124" s="315" t="s">
        <v>267</v>
      </c>
      <c r="E124" s="319"/>
      <c r="F124" s="316">
        <f t="shared" si="7"/>
        <v>34331.361862413338</v>
      </c>
      <c r="G124" s="316">
        <f t="shared" si="7"/>
        <v>34331.361862413338</v>
      </c>
      <c r="H124" s="316">
        <f t="shared" si="7"/>
        <v>34331.361862413338</v>
      </c>
      <c r="I124" s="320"/>
      <c r="J124" s="316">
        <v>16</v>
      </c>
      <c r="K124" s="316">
        <v>16</v>
      </c>
      <c r="L124" s="316">
        <v>15</v>
      </c>
      <c r="M124" s="320"/>
      <c r="N124" s="317" t="s">
        <v>352</v>
      </c>
      <c r="O124" s="321"/>
      <c r="P124" s="312" t="s">
        <v>106</v>
      </c>
      <c r="Q124" s="320"/>
      <c r="R124" s="316">
        <v>549301.7897986134</v>
      </c>
      <c r="S124" s="316">
        <v>549301.7897986134</v>
      </c>
      <c r="T124" s="316">
        <v>514970.42793620011</v>
      </c>
      <c r="U124" s="316">
        <f>R124+S124+T124+'[2]FRACCION II 3er 2014'!U124</f>
        <v>6664957.7437368948</v>
      </c>
      <c r="X124" s="326"/>
    </row>
    <row r="125" spans="1:24" s="310" customFormat="1" x14ac:dyDescent="0.2">
      <c r="A125" s="325" t="s">
        <v>106</v>
      </c>
      <c r="B125" s="313" t="s">
        <v>353</v>
      </c>
      <c r="C125" s="319"/>
      <c r="D125" s="315" t="s">
        <v>267</v>
      </c>
      <c r="E125" s="319"/>
      <c r="F125" s="316">
        <f t="shared" si="7"/>
        <v>34331.361862413338</v>
      </c>
      <c r="G125" s="316">
        <f t="shared" si="7"/>
        <v>34331.361862413338</v>
      </c>
      <c r="H125" s="316">
        <f t="shared" si="7"/>
        <v>34331.361862413338</v>
      </c>
      <c r="I125" s="320"/>
      <c r="J125" s="316">
        <v>16</v>
      </c>
      <c r="K125" s="316">
        <v>16</v>
      </c>
      <c r="L125" s="316">
        <v>16</v>
      </c>
      <c r="M125" s="320"/>
      <c r="N125" s="317" t="s">
        <v>354</v>
      </c>
      <c r="O125" s="321"/>
      <c r="P125" s="312" t="s">
        <v>106</v>
      </c>
      <c r="Q125" s="320"/>
      <c r="R125" s="316">
        <v>549301.7897986134</v>
      </c>
      <c r="S125" s="316">
        <v>549301.7897986134</v>
      </c>
      <c r="T125" s="316">
        <v>549301.7897986134</v>
      </c>
      <c r="U125" s="316">
        <f>R125+S125+T125+'[2]FRACCION II 3er 2014'!U125</f>
        <v>6699289.1055993075</v>
      </c>
      <c r="X125" s="326"/>
    </row>
    <row r="126" spans="1:24" s="310" customFormat="1" x14ac:dyDescent="0.2">
      <c r="A126" s="325" t="s">
        <v>106</v>
      </c>
      <c r="B126" s="313" t="s">
        <v>355</v>
      </c>
      <c r="C126" s="319"/>
      <c r="D126" s="315" t="s">
        <v>267</v>
      </c>
      <c r="E126" s="319"/>
      <c r="F126" s="316">
        <f t="shared" si="7"/>
        <v>19892.24157842085</v>
      </c>
      <c r="G126" s="316">
        <f t="shared" si="7"/>
        <v>19892.24157842085</v>
      </c>
      <c r="H126" s="316">
        <f t="shared" si="7"/>
        <v>19892.24157842085</v>
      </c>
      <c r="I126" s="320"/>
      <c r="J126" s="316">
        <v>4</v>
      </c>
      <c r="K126" s="316">
        <v>4</v>
      </c>
      <c r="L126" s="316">
        <v>4</v>
      </c>
      <c r="M126" s="320"/>
      <c r="N126" s="317" t="s">
        <v>356</v>
      </c>
      <c r="O126" s="321"/>
      <c r="P126" s="312" t="s">
        <v>106</v>
      </c>
      <c r="Q126" s="320"/>
      <c r="R126" s="316">
        <v>79568.966313683399</v>
      </c>
      <c r="S126" s="316">
        <v>79568.966313683399</v>
      </c>
      <c r="T126" s="316">
        <v>79568.966313683399</v>
      </c>
      <c r="U126" s="316">
        <f>R126+S126+T126+'[2]FRACCION II 3er 2014'!U126</f>
        <v>828211.04702755669</v>
      </c>
      <c r="X126" s="326"/>
    </row>
    <row r="127" spans="1:24" s="310" customFormat="1" x14ac:dyDescent="0.2">
      <c r="A127" s="325" t="s">
        <v>106</v>
      </c>
      <c r="B127" s="313" t="s">
        <v>357</v>
      </c>
      <c r="C127" s="319"/>
      <c r="D127" s="315" t="s">
        <v>267</v>
      </c>
      <c r="E127" s="319"/>
      <c r="F127" s="316">
        <f t="shared" si="7"/>
        <v>25376.283921535083</v>
      </c>
      <c r="G127" s="316">
        <f t="shared" si="7"/>
        <v>25376.283921535083</v>
      </c>
      <c r="H127" s="316">
        <f t="shared" si="7"/>
        <v>25376.283921535083</v>
      </c>
      <c r="I127" s="320"/>
      <c r="J127" s="316">
        <v>8</v>
      </c>
      <c r="K127" s="316">
        <v>9</v>
      </c>
      <c r="L127" s="316">
        <v>9</v>
      </c>
      <c r="M127" s="320"/>
      <c r="N127" s="317" t="s">
        <v>358</v>
      </c>
      <c r="O127" s="321"/>
      <c r="P127" s="312" t="s">
        <v>106</v>
      </c>
      <c r="Q127" s="320"/>
      <c r="R127" s="316">
        <v>203010.27137228067</v>
      </c>
      <c r="S127" s="316">
        <v>228386.55529381573</v>
      </c>
      <c r="T127" s="316">
        <v>228386.55529381573</v>
      </c>
      <c r="U127" s="316">
        <f>R127+S127+T127+'[2]FRACCION II 3er 2014'!U127</f>
        <v>2955203.5104354825</v>
      </c>
      <c r="X127" s="326"/>
    </row>
    <row r="128" spans="1:24" s="310" customFormat="1" x14ac:dyDescent="0.2">
      <c r="A128" s="325" t="s">
        <v>106</v>
      </c>
      <c r="B128" s="313" t="s">
        <v>359</v>
      </c>
      <c r="C128" s="319"/>
      <c r="D128" s="315" t="s">
        <v>267</v>
      </c>
      <c r="E128" s="319"/>
      <c r="F128" s="316">
        <f t="shared" si="7"/>
        <v>34331.361862413331</v>
      </c>
      <c r="G128" s="316">
        <f t="shared" si="7"/>
        <v>34331.361862413331</v>
      </c>
      <c r="H128" s="316">
        <f t="shared" si="7"/>
        <v>34331.361862413331</v>
      </c>
      <c r="I128" s="320"/>
      <c r="J128" s="316">
        <v>1</v>
      </c>
      <c r="K128" s="316">
        <v>1</v>
      </c>
      <c r="L128" s="316">
        <v>1</v>
      </c>
      <c r="M128" s="320"/>
      <c r="N128" s="317" t="s">
        <v>360</v>
      </c>
      <c r="O128" s="321"/>
      <c r="P128" s="312" t="s">
        <v>106</v>
      </c>
      <c r="Q128" s="320"/>
      <c r="R128" s="316">
        <v>34331.361862413331</v>
      </c>
      <c r="S128" s="316">
        <v>34331.361862413331</v>
      </c>
      <c r="T128" s="316">
        <v>34331.361862413331</v>
      </c>
      <c r="U128" s="316">
        <f>R128+S128+T128+'[2]FRACCION II 3er 2014'!U128</f>
        <v>420997.10680609453</v>
      </c>
      <c r="X128" s="326"/>
    </row>
    <row r="129" spans="1:24" s="310" customFormat="1" x14ac:dyDescent="0.2">
      <c r="A129" s="325" t="s">
        <v>106</v>
      </c>
      <c r="B129" s="313" t="s">
        <v>361</v>
      </c>
      <c r="C129" s="319"/>
      <c r="D129" s="315" t="s">
        <v>267</v>
      </c>
      <c r="E129" s="319"/>
      <c r="F129" s="316">
        <f t="shared" si="7"/>
        <v>19892.222399256374</v>
      </c>
      <c r="G129" s="316">
        <f t="shared" si="7"/>
        <v>19892.222399256374</v>
      </c>
      <c r="H129" s="316">
        <f t="shared" si="7"/>
        <v>19892.222399256374</v>
      </c>
      <c r="I129" s="320"/>
      <c r="J129" s="316">
        <v>13</v>
      </c>
      <c r="K129" s="316">
        <v>12</v>
      </c>
      <c r="L129" s="316">
        <v>12</v>
      </c>
      <c r="M129" s="320"/>
      <c r="N129" s="317" t="s">
        <v>362</v>
      </c>
      <c r="O129" s="321"/>
      <c r="P129" s="312" t="s">
        <v>106</v>
      </c>
      <c r="Q129" s="320"/>
      <c r="R129" s="316">
        <v>258598.89119033286</v>
      </c>
      <c r="S129" s="316">
        <v>238706.66879107649</v>
      </c>
      <c r="T129" s="316">
        <v>238706.66879107649</v>
      </c>
      <c r="U129" s="316">
        <f>R129+S129+T129+'[2]FRACCION II 3er 2014'!U129</f>
        <v>3124816.0830554003</v>
      </c>
      <c r="X129" s="326"/>
    </row>
    <row r="130" spans="1:24" s="310" customFormat="1" x14ac:dyDescent="0.2">
      <c r="A130" s="325" t="s">
        <v>106</v>
      </c>
      <c r="B130" s="313" t="s">
        <v>363</v>
      </c>
      <c r="C130" s="319"/>
      <c r="D130" s="315" t="s">
        <v>267</v>
      </c>
      <c r="E130" s="319"/>
      <c r="F130" s="316">
        <f t="shared" si="7"/>
        <v>19892.222399256374</v>
      </c>
      <c r="G130" s="316">
        <f t="shared" si="7"/>
        <v>19892.222399256374</v>
      </c>
      <c r="H130" s="316">
        <f t="shared" si="7"/>
        <v>19892.222399256374</v>
      </c>
      <c r="I130" s="320"/>
      <c r="J130" s="316">
        <v>27</v>
      </c>
      <c r="K130" s="316">
        <v>27</v>
      </c>
      <c r="L130" s="316">
        <v>27</v>
      </c>
      <c r="M130" s="320"/>
      <c r="N130" s="317" t="s">
        <v>364</v>
      </c>
      <c r="O130" s="321"/>
      <c r="P130" s="312" t="s">
        <v>106</v>
      </c>
      <c r="Q130" s="320"/>
      <c r="R130" s="316">
        <v>537090.00477992208</v>
      </c>
      <c r="S130" s="316">
        <v>537090.00477992208</v>
      </c>
      <c r="T130" s="316">
        <v>537090.00477992208</v>
      </c>
      <c r="U130" s="316">
        <f>R130+S130+T130+'[2]FRACCION II 3er 2014'!U130</f>
        <v>6472289.5948183835</v>
      </c>
      <c r="X130" s="326"/>
    </row>
    <row r="131" spans="1:24" s="310" customFormat="1" x14ac:dyDescent="0.2">
      <c r="A131" s="325" t="s">
        <v>106</v>
      </c>
      <c r="B131" s="313" t="s">
        <v>365</v>
      </c>
      <c r="C131" s="319"/>
      <c r="D131" s="315" t="s">
        <v>267</v>
      </c>
      <c r="E131" s="319"/>
      <c r="F131" s="316">
        <f t="shared" si="7"/>
        <v>19945.06099739507</v>
      </c>
      <c r="G131" s="316">
        <f t="shared" si="7"/>
        <v>19945.06099739507</v>
      </c>
      <c r="H131" s="316">
        <f t="shared" si="7"/>
        <v>19945.06099739507</v>
      </c>
      <c r="I131" s="320"/>
      <c r="J131" s="316">
        <v>55</v>
      </c>
      <c r="K131" s="316">
        <v>55</v>
      </c>
      <c r="L131" s="316">
        <v>54</v>
      </c>
      <c r="M131" s="320"/>
      <c r="N131" s="317" t="s">
        <v>366</v>
      </c>
      <c r="O131" s="321"/>
      <c r="P131" s="312" t="s">
        <v>106</v>
      </c>
      <c r="Q131" s="320"/>
      <c r="R131" s="316">
        <v>1096978.3548567288</v>
      </c>
      <c r="S131" s="316">
        <v>1096978.3548567288</v>
      </c>
      <c r="T131" s="316">
        <v>1077033.2938593337</v>
      </c>
      <c r="U131" s="316">
        <f>R131+S131+T131+'[2]FRACCION II 3er 2014'!U131</f>
        <v>13263382.223109264</v>
      </c>
      <c r="X131" s="326"/>
    </row>
    <row r="132" spans="1:24" s="310" customFormat="1" x14ac:dyDescent="0.2">
      <c r="A132" s="325" t="s">
        <v>106</v>
      </c>
      <c r="B132" s="313" t="s">
        <v>367</v>
      </c>
      <c r="C132" s="319"/>
      <c r="D132" s="315" t="s">
        <v>267</v>
      </c>
      <c r="E132" s="319"/>
      <c r="F132" s="316">
        <f t="shared" si="7"/>
        <v>30097.26402670173</v>
      </c>
      <c r="G132" s="316">
        <f t="shared" si="7"/>
        <v>30097.26402670173</v>
      </c>
      <c r="H132" s="316">
        <f t="shared" si="7"/>
        <v>30097.26402670173</v>
      </c>
      <c r="I132" s="320"/>
      <c r="J132" s="316">
        <v>1</v>
      </c>
      <c r="K132" s="316">
        <v>1</v>
      </c>
      <c r="L132" s="316">
        <v>1</v>
      </c>
      <c r="M132" s="320"/>
      <c r="N132" s="317" t="s">
        <v>368</v>
      </c>
      <c r="O132" s="321"/>
      <c r="P132" s="312" t="s">
        <v>106</v>
      </c>
      <c r="Q132" s="320"/>
      <c r="R132" s="316">
        <v>30097.26402670173</v>
      </c>
      <c r="S132" s="316">
        <v>30097.26402670173</v>
      </c>
      <c r="T132" s="316">
        <v>30097.26402670173</v>
      </c>
      <c r="U132" s="316">
        <f>R132+S132+T132+'[2]FRACCION II 3er 2014'!U132</f>
        <v>368942.41063368192</v>
      </c>
      <c r="X132" s="326"/>
    </row>
    <row r="133" spans="1:24" s="310" customFormat="1" x14ac:dyDescent="0.2">
      <c r="A133" s="325" t="s">
        <v>106</v>
      </c>
      <c r="B133" s="313" t="s">
        <v>369</v>
      </c>
      <c r="C133" s="319"/>
      <c r="D133" s="315" t="s">
        <v>267</v>
      </c>
      <c r="E133" s="319"/>
      <c r="F133" s="316">
        <f t="shared" si="7"/>
        <v>39296.579037633339</v>
      </c>
      <c r="G133" s="316">
        <f t="shared" si="7"/>
        <v>39296.579037633339</v>
      </c>
      <c r="H133" s="316">
        <f t="shared" si="7"/>
        <v>39296.579037633339</v>
      </c>
      <c r="I133" s="320"/>
      <c r="J133" s="316">
        <v>1</v>
      </c>
      <c r="K133" s="316">
        <v>1</v>
      </c>
      <c r="L133" s="316">
        <v>1</v>
      </c>
      <c r="M133" s="320"/>
      <c r="N133" s="317" t="s">
        <v>370</v>
      </c>
      <c r="O133" s="321"/>
      <c r="P133" s="312" t="s">
        <v>106</v>
      </c>
      <c r="Q133" s="320"/>
      <c r="R133" s="316">
        <v>39296.579037633339</v>
      </c>
      <c r="S133" s="316">
        <v>39296.579037633339</v>
      </c>
      <c r="T133" s="316">
        <v>39296.579037633339</v>
      </c>
      <c r="U133" s="316">
        <f>R133+S133+T133+'[2]FRACCION II 3er 2014'!U133</f>
        <v>482040.31272254541</v>
      </c>
      <c r="X133" s="326"/>
    </row>
    <row r="134" spans="1:24" s="310" customFormat="1" x14ac:dyDescent="0.2">
      <c r="A134" s="325" t="s">
        <v>106</v>
      </c>
      <c r="B134" s="313" t="s">
        <v>371</v>
      </c>
      <c r="C134" s="319"/>
      <c r="D134" s="315" t="s">
        <v>267</v>
      </c>
      <c r="E134" s="319"/>
      <c r="F134" s="316">
        <f t="shared" si="7"/>
        <v>45628.426756944107</v>
      </c>
      <c r="G134" s="316">
        <f t="shared" si="7"/>
        <v>45628.426756944107</v>
      </c>
      <c r="H134" s="316">
        <f t="shared" si="7"/>
        <v>45628.426756944107</v>
      </c>
      <c r="I134" s="320"/>
      <c r="J134" s="316">
        <v>1</v>
      </c>
      <c r="K134" s="316">
        <v>1</v>
      </c>
      <c r="L134" s="316">
        <v>1</v>
      </c>
      <c r="M134" s="320"/>
      <c r="N134" s="317" t="s">
        <v>372</v>
      </c>
      <c r="O134" s="321"/>
      <c r="P134" s="312" t="s">
        <v>106</v>
      </c>
      <c r="Q134" s="320"/>
      <c r="R134" s="316">
        <v>45628.426756944107</v>
      </c>
      <c r="S134" s="316">
        <v>45628.426756944107</v>
      </c>
      <c r="T134" s="316">
        <v>45628.426756944107</v>
      </c>
      <c r="U134" s="316">
        <f>R134+S134+T134+'[2]FRACCION II 3er 2014'!U134</f>
        <v>559885.06857470796</v>
      </c>
      <c r="X134" s="326"/>
    </row>
    <row r="135" spans="1:24" s="310" customFormat="1" x14ac:dyDescent="0.2">
      <c r="A135" s="325" t="s">
        <v>106</v>
      </c>
      <c r="B135" s="313" t="s">
        <v>373</v>
      </c>
      <c r="C135" s="319"/>
      <c r="D135" s="315" t="s">
        <v>267</v>
      </c>
      <c r="E135" s="319"/>
      <c r="F135" s="316">
        <f t="shared" si="7"/>
        <v>45628.426756944107</v>
      </c>
      <c r="G135" s="316">
        <f t="shared" si="7"/>
        <v>45628.426756944107</v>
      </c>
      <c r="H135" s="316">
        <f t="shared" si="7"/>
        <v>45628.426756944107</v>
      </c>
      <c r="I135" s="320"/>
      <c r="J135" s="316">
        <v>1</v>
      </c>
      <c r="K135" s="316">
        <v>1</v>
      </c>
      <c r="L135" s="316">
        <v>1</v>
      </c>
      <c r="M135" s="320"/>
      <c r="N135" s="317" t="s">
        <v>374</v>
      </c>
      <c r="O135" s="321"/>
      <c r="P135" s="312" t="s">
        <v>106</v>
      </c>
      <c r="Q135" s="320"/>
      <c r="R135" s="316">
        <v>45628.426756944107</v>
      </c>
      <c r="S135" s="316">
        <v>45628.426756944107</v>
      </c>
      <c r="T135" s="316">
        <v>45628.426756944107</v>
      </c>
      <c r="U135" s="316">
        <f>R135+S135+T135+'[2]FRACCION II 3er 2014'!U135</f>
        <v>559885.06857470796</v>
      </c>
      <c r="X135" s="326"/>
    </row>
    <row r="136" spans="1:24" s="310" customFormat="1" x14ac:dyDescent="0.2">
      <c r="A136" s="325" t="s">
        <v>106</v>
      </c>
      <c r="B136" s="313" t="s">
        <v>375</v>
      </c>
      <c r="C136" s="319"/>
      <c r="D136" s="315" t="s">
        <v>267</v>
      </c>
      <c r="E136" s="319"/>
      <c r="F136" s="316">
        <f t="shared" si="7"/>
        <v>54596.546529667816</v>
      </c>
      <c r="G136" s="316">
        <f t="shared" si="7"/>
        <v>54596.546529667816</v>
      </c>
      <c r="H136" s="316">
        <f t="shared" si="7"/>
        <v>54596.546529667816</v>
      </c>
      <c r="I136" s="320"/>
      <c r="J136" s="316">
        <v>1</v>
      </c>
      <c r="K136" s="316">
        <v>1</v>
      </c>
      <c r="L136" s="316">
        <v>1</v>
      </c>
      <c r="M136" s="320"/>
      <c r="N136" s="317" t="s">
        <v>376</v>
      </c>
      <c r="O136" s="321"/>
      <c r="P136" s="312" t="s">
        <v>106</v>
      </c>
      <c r="Q136" s="320"/>
      <c r="R136" s="316">
        <v>54596.546529667816</v>
      </c>
      <c r="S136" s="316">
        <v>54596.546529667816</v>
      </c>
      <c r="T136" s="316">
        <v>54596.546529667816</v>
      </c>
      <c r="U136" s="316">
        <f>R136+S136+T136+'[2]FRACCION II 3er 2014'!U136</f>
        <v>670140.60677597323</v>
      </c>
      <c r="X136" s="326"/>
    </row>
    <row r="137" spans="1:24" s="310" customFormat="1" x14ac:dyDescent="0.2">
      <c r="A137" s="325" t="s">
        <v>106</v>
      </c>
      <c r="B137" s="313" t="s">
        <v>377</v>
      </c>
      <c r="C137" s="319"/>
      <c r="D137" s="315" t="s">
        <v>267</v>
      </c>
      <c r="E137" s="319"/>
      <c r="F137" s="316">
        <f t="shared" si="7"/>
        <v>23734.978973363344</v>
      </c>
      <c r="G137" s="316">
        <f t="shared" si="7"/>
        <v>23734.978973363344</v>
      </c>
      <c r="H137" s="316">
        <f t="shared" si="7"/>
        <v>23734.978973363344</v>
      </c>
      <c r="I137" s="320"/>
      <c r="J137" s="316">
        <v>1</v>
      </c>
      <c r="K137" s="316">
        <v>1</v>
      </c>
      <c r="L137" s="316">
        <v>1</v>
      </c>
      <c r="M137" s="320"/>
      <c r="N137" s="317" t="s">
        <v>378</v>
      </c>
      <c r="O137" s="321"/>
      <c r="P137" s="312" t="s">
        <v>106</v>
      </c>
      <c r="Q137" s="320"/>
      <c r="R137" s="316">
        <v>23734.978973363344</v>
      </c>
      <c r="S137" s="316">
        <v>23734.978973363344</v>
      </c>
      <c r="T137" s="316">
        <v>23734.978973363344</v>
      </c>
      <c r="U137" s="316">
        <f>R137+S137+T137+'[2]FRACCION II 3er 2014'!U137</f>
        <v>290723.43944339419</v>
      </c>
      <c r="X137" s="326"/>
    </row>
    <row r="138" spans="1:24" s="310" customFormat="1" x14ac:dyDescent="0.2">
      <c r="A138" s="325" t="s">
        <v>106</v>
      </c>
      <c r="B138" s="313" t="s">
        <v>379</v>
      </c>
      <c r="C138" s="319"/>
      <c r="D138" s="315" t="s">
        <v>267</v>
      </c>
      <c r="E138" s="319"/>
      <c r="F138" s="316">
        <f t="shared" si="7"/>
        <v>12800.716743692967</v>
      </c>
      <c r="G138" s="316">
        <f t="shared" si="7"/>
        <v>12800.716743692967</v>
      </c>
      <c r="H138" s="316">
        <f t="shared" si="7"/>
        <v>12800.716743692967</v>
      </c>
      <c r="I138" s="320"/>
      <c r="J138" s="316">
        <v>16</v>
      </c>
      <c r="K138" s="316">
        <v>16</v>
      </c>
      <c r="L138" s="316">
        <v>16</v>
      </c>
      <c r="M138" s="320"/>
      <c r="N138" s="317" t="s">
        <v>380</v>
      </c>
      <c r="O138" s="321"/>
      <c r="P138" s="312" t="s">
        <v>106</v>
      </c>
      <c r="Q138" s="320"/>
      <c r="R138" s="316">
        <v>204811.46789908747</v>
      </c>
      <c r="S138" s="316">
        <v>204811.46789908747</v>
      </c>
      <c r="T138" s="316">
        <v>204811.46789908747</v>
      </c>
      <c r="U138" s="316">
        <f>R138+S138+T138+'[2]FRACCION II 3er 2014'!U138</f>
        <v>2406651.5159009267</v>
      </c>
      <c r="X138" s="326"/>
    </row>
    <row r="139" spans="1:24" s="310" customFormat="1" x14ac:dyDescent="0.2">
      <c r="A139" s="325" t="s">
        <v>106</v>
      </c>
      <c r="B139" s="313" t="s">
        <v>381</v>
      </c>
      <c r="C139" s="319"/>
      <c r="D139" s="315" t="s">
        <v>267</v>
      </c>
      <c r="E139" s="319"/>
      <c r="F139" s="316">
        <f t="shared" si="7"/>
        <v>23734.978973363344</v>
      </c>
      <c r="G139" s="316">
        <f t="shared" si="7"/>
        <v>23734.978973363344</v>
      </c>
      <c r="H139" s="316">
        <f t="shared" si="7"/>
        <v>23734.978973363344</v>
      </c>
      <c r="I139" s="320"/>
      <c r="J139" s="316">
        <v>1</v>
      </c>
      <c r="K139" s="316">
        <v>1</v>
      </c>
      <c r="L139" s="316">
        <v>1</v>
      </c>
      <c r="M139" s="320"/>
      <c r="N139" s="317" t="s">
        <v>382</v>
      </c>
      <c r="O139" s="321"/>
      <c r="P139" s="312" t="s">
        <v>106</v>
      </c>
      <c r="Q139" s="320"/>
      <c r="R139" s="316">
        <v>23734.978973363344</v>
      </c>
      <c r="S139" s="316">
        <v>23734.978973363344</v>
      </c>
      <c r="T139" s="316">
        <v>23734.978973363344</v>
      </c>
      <c r="U139" s="316">
        <f>R139+S139+T139+'[2]FRACCION II 3er 2014'!U139</f>
        <v>290723.43944339419</v>
      </c>
      <c r="X139" s="326"/>
    </row>
    <row r="140" spans="1:24" s="310" customFormat="1" x14ac:dyDescent="0.2">
      <c r="A140" s="325" t="s">
        <v>106</v>
      </c>
      <c r="B140" s="313" t="s">
        <v>383</v>
      </c>
      <c r="C140" s="319"/>
      <c r="D140" s="315" t="s">
        <v>267</v>
      </c>
      <c r="E140" s="319"/>
      <c r="F140" s="316">
        <f t="shared" si="7"/>
        <v>39296.569448051101</v>
      </c>
      <c r="G140" s="316">
        <f t="shared" si="7"/>
        <v>39296.569448051101</v>
      </c>
      <c r="H140" s="316">
        <f t="shared" si="7"/>
        <v>39296.569448051101</v>
      </c>
      <c r="I140" s="320"/>
      <c r="J140" s="316">
        <v>1</v>
      </c>
      <c r="K140" s="316">
        <v>1</v>
      </c>
      <c r="L140" s="316">
        <v>1</v>
      </c>
      <c r="M140" s="320"/>
      <c r="N140" s="317" t="s">
        <v>384</v>
      </c>
      <c r="O140" s="321"/>
      <c r="P140" s="312" t="s">
        <v>106</v>
      </c>
      <c r="Q140" s="320"/>
      <c r="R140" s="316">
        <v>39296.569448051101</v>
      </c>
      <c r="S140" s="316">
        <v>39296.569448051101</v>
      </c>
      <c r="T140" s="316">
        <v>39296.569448051101</v>
      </c>
      <c r="U140" s="316">
        <f>R140+S140+T140+'[2]FRACCION II 3er 2014'!U140</f>
        <v>482040.23465384886</v>
      </c>
      <c r="X140" s="326"/>
    </row>
    <row r="141" spans="1:24" s="310" customFormat="1" x14ac:dyDescent="0.2">
      <c r="A141" s="325" t="s">
        <v>106</v>
      </c>
      <c r="B141" s="313" t="s">
        <v>385</v>
      </c>
      <c r="C141" s="319"/>
      <c r="D141" s="315" t="s">
        <v>267</v>
      </c>
      <c r="E141" s="319"/>
      <c r="F141" s="316">
        <f t="shared" si="7"/>
        <v>30673.904785916839</v>
      </c>
      <c r="G141" s="316">
        <f t="shared" si="7"/>
        <v>30673.904785916839</v>
      </c>
      <c r="H141" s="316">
        <f t="shared" si="7"/>
        <v>30673.904785916839</v>
      </c>
      <c r="I141" s="320"/>
      <c r="J141" s="316">
        <v>1</v>
      </c>
      <c r="K141" s="316">
        <v>1</v>
      </c>
      <c r="L141" s="316">
        <v>1</v>
      </c>
      <c r="M141" s="320"/>
      <c r="N141" s="317" t="s">
        <v>386</v>
      </c>
      <c r="O141" s="321"/>
      <c r="P141" s="312" t="s">
        <v>106</v>
      </c>
      <c r="Q141" s="320"/>
      <c r="R141" s="316">
        <v>30673.904785916839</v>
      </c>
      <c r="S141" s="316">
        <v>30673.904785916839</v>
      </c>
      <c r="T141" s="316">
        <v>30673.904785916839</v>
      </c>
      <c r="U141" s="316">
        <f>R141+S141+T141+'[2]FRACCION II 3er 2014'!U141</f>
        <v>376031.74562316074</v>
      </c>
      <c r="X141" s="326"/>
    </row>
    <row r="142" spans="1:24" s="310" customFormat="1" x14ac:dyDescent="0.2">
      <c r="A142" s="325" t="s">
        <v>106</v>
      </c>
      <c r="B142" s="313" t="s">
        <v>387</v>
      </c>
      <c r="C142" s="319"/>
      <c r="D142" s="315" t="s">
        <v>267</v>
      </c>
      <c r="E142" s="319"/>
      <c r="F142" s="316">
        <f t="shared" si="7"/>
        <v>33163.686381041858</v>
      </c>
      <c r="G142" s="316">
        <f t="shared" si="7"/>
        <v>33163.686381041858</v>
      </c>
      <c r="H142" s="316">
        <f t="shared" si="7"/>
        <v>33163.686381041858</v>
      </c>
      <c r="I142" s="320"/>
      <c r="J142" s="316">
        <v>1</v>
      </c>
      <c r="K142" s="316">
        <v>1</v>
      </c>
      <c r="L142" s="316">
        <v>1</v>
      </c>
      <c r="M142" s="320"/>
      <c r="N142" s="317" t="s">
        <v>388</v>
      </c>
      <c r="O142" s="321"/>
      <c r="P142" s="312" t="s">
        <v>106</v>
      </c>
      <c r="Q142" s="320"/>
      <c r="R142" s="316">
        <v>33163.686381041858</v>
      </c>
      <c r="S142" s="316">
        <v>33163.686381041858</v>
      </c>
      <c r="T142" s="316">
        <v>33163.686381041858</v>
      </c>
      <c r="U142" s="316">
        <f>R142+S142+T142+'[2]FRACCION II 3er 2014'!U142</f>
        <v>406641.52625392971</v>
      </c>
      <c r="X142" s="326"/>
    </row>
    <row r="143" spans="1:24" s="310" customFormat="1" x14ac:dyDescent="0.2">
      <c r="A143" s="325" t="s">
        <v>106</v>
      </c>
      <c r="B143" s="313" t="s">
        <v>389</v>
      </c>
      <c r="C143" s="319"/>
      <c r="D143" s="315" t="s">
        <v>267</v>
      </c>
      <c r="E143" s="319"/>
      <c r="F143" s="316">
        <f t="shared" si="7"/>
        <v>33163.686381041858</v>
      </c>
      <c r="G143" s="316">
        <f t="shared" si="7"/>
        <v>33163.686381041858</v>
      </c>
      <c r="H143" s="316">
        <f t="shared" si="7"/>
        <v>33163.686381041858</v>
      </c>
      <c r="I143" s="320"/>
      <c r="J143" s="316">
        <v>1</v>
      </c>
      <c r="K143" s="316">
        <v>1</v>
      </c>
      <c r="L143" s="316">
        <v>1</v>
      </c>
      <c r="M143" s="320"/>
      <c r="N143" s="317" t="s">
        <v>390</v>
      </c>
      <c r="O143" s="321"/>
      <c r="P143" s="312" t="s">
        <v>106</v>
      </c>
      <c r="Q143" s="320"/>
      <c r="R143" s="316">
        <v>33163.686381041858</v>
      </c>
      <c r="S143" s="316">
        <v>33163.686381041858</v>
      </c>
      <c r="T143" s="316">
        <v>33163.686381041858</v>
      </c>
      <c r="U143" s="316">
        <f>R143+S143+T143+'[2]FRACCION II 3er 2014'!U143</f>
        <v>406641.52625392971</v>
      </c>
      <c r="X143" s="326"/>
    </row>
    <row r="144" spans="1:24" s="310" customFormat="1" x14ac:dyDescent="0.2">
      <c r="A144" s="325" t="s">
        <v>106</v>
      </c>
      <c r="B144" s="313" t="s">
        <v>391</v>
      </c>
      <c r="C144" s="319"/>
      <c r="D144" s="315" t="s">
        <v>267</v>
      </c>
      <c r="E144" s="319"/>
      <c r="F144" s="316">
        <f t="shared" si="7"/>
        <v>12800.716743692969</v>
      </c>
      <c r="G144" s="316">
        <f t="shared" si="7"/>
        <v>12800.716743692969</v>
      </c>
      <c r="H144" s="316">
        <f t="shared" si="7"/>
        <v>12800.716743692969</v>
      </c>
      <c r="I144" s="320"/>
      <c r="J144" s="316">
        <v>1</v>
      </c>
      <c r="K144" s="316">
        <v>1</v>
      </c>
      <c r="L144" s="316">
        <v>1</v>
      </c>
      <c r="M144" s="320"/>
      <c r="N144" s="317" t="s">
        <v>392</v>
      </c>
      <c r="O144" s="321"/>
      <c r="P144" s="312" t="s">
        <v>106</v>
      </c>
      <c r="Q144" s="320"/>
      <c r="R144" s="316">
        <v>12800.716743692969</v>
      </c>
      <c r="S144" s="316">
        <v>12800.716743692969</v>
      </c>
      <c r="T144" s="316">
        <v>12800.716743692969</v>
      </c>
      <c r="U144" s="316">
        <f>R144+S144+T144+'[2]FRACCION II 3er 2014'!U144</f>
        <v>156295.80770370393</v>
      </c>
      <c r="X144" s="326"/>
    </row>
    <row r="145" spans="1:25" s="310" customFormat="1" x14ac:dyDescent="0.2">
      <c r="A145" s="325" t="s">
        <v>106</v>
      </c>
      <c r="B145" s="313" t="s">
        <v>393</v>
      </c>
      <c r="C145" s="319"/>
      <c r="D145" s="315" t="s">
        <v>267</v>
      </c>
      <c r="E145" s="319"/>
      <c r="F145" s="316">
        <f t="shared" si="7"/>
        <v>37254.477499768982</v>
      </c>
      <c r="G145" s="316">
        <f t="shared" si="7"/>
        <v>37254.477499768982</v>
      </c>
      <c r="H145" s="316">
        <f t="shared" si="7"/>
        <v>37254.477499768982</v>
      </c>
      <c r="I145" s="320"/>
      <c r="J145" s="316">
        <v>6</v>
      </c>
      <c r="K145" s="316">
        <v>7</v>
      </c>
      <c r="L145" s="316">
        <v>7</v>
      </c>
      <c r="M145" s="320"/>
      <c r="N145" s="317" t="s">
        <v>394</v>
      </c>
      <c r="O145" s="321"/>
      <c r="P145" s="312" t="s">
        <v>106</v>
      </c>
      <c r="Q145" s="320"/>
      <c r="R145" s="316">
        <v>223526.86499861389</v>
      </c>
      <c r="S145" s="316">
        <v>260781.34249838287</v>
      </c>
      <c r="T145" s="316">
        <v>260781.34249838287</v>
      </c>
      <c r="U145" s="316">
        <f>R145+S145+T145+'[2]FRACCION II 3er 2014'!U145</f>
        <v>3087063.1102622719</v>
      </c>
      <c r="X145" s="326"/>
    </row>
    <row r="146" spans="1:25" s="310" customFormat="1" x14ac:dyDescent="0.2">
      <c r="A146" s="325" t="s">
        <v>106</v>
      </c>
      <c r="B146" s="313" t="s">
        <v>395</v>
      </c>
      <c r="C146" s="319"/>
      <c r="D146" s="315" t="s">
        <v>267</v>
      </c>
      <c r="E146" s="319"/>
      <c r="F146" s="316">
        <f t="shared" ref="F146:H148" si="8">R146/J146</f>
        <v>39296.579037633339</v>
      </c>
      <c r="G146" s="316">
        <f t="shared" si="8"/>
        <v>39296.579037633339</v>
      </c>
      <c r="H146" s="316">
        <f t="shared" si="8"/>
        <v>39296.579037633339</v>
      </c>
      <c r="I146" s="320"/>
      <c r="J146" s="316">
        <v>1</v>
      </c>
      <c r="K146" s="316">
        <v>1</v>
      </c>
      <c r="L146" s="316">
        <v>1</v>
      </c>
      <c r="M146" s="320"/>
      <c r="N146" s="317" t="s">
        <v>396</v>
      </c>
      <c r="O146" s="321"/>
      <c r="P146" s="312" t="s">
        <v>106</v>
      </c>
      <c r="Q146" s="320"/>
      <c r="R146" s="316">
        <v>39296.579037633339</v>
      </c>
      <c r="S146" s="316">
        <v>39296.579037633339</v>
      </c>
      <c r="T146" s="316">
        <v>39296.579037633339</v>
      </c>
      <c r="U146" s="316">
        <f>R146+S146+T146+'[2]FRACCION II 3er 2014'!U146</f>
        <v>482040.31272254541</v>
      </c>
      <c r="X146" s="326"/>
    </row>
    <row r="147" spans="1:25" s="310" customFormat="1" x14ac:dyDescent="0.2">
      <c r="A147" s="325" t="s">
        <v>106</v>
      </c>
      <c r="B147" s="313" t="s">
        <v>397</v>
      </c>
      <c r="C147" s="319"/>
      <c r="D147" s="315" t="s">
        <v>267</v>
      </c>
      <c r="E147" s="319"/>
      <c r="F147" s="316">
        <f t="shared" si="8"/>
        <v>26634.957142857143</v>
      </c>
      <c r="G147" s="316">
        <f t="shared" si="8"/>
        <v>26634.957142857143</v>
      </c>
      <c r="H147" s="316">
        <f t="shared" si="8"/>
        <v>26634.957142857143</v>
      </c>
      <c r="I147" s="320"/>
      <c r="J147" s="316">
        <v>7</v>
      </c>
      <c r="K147" s="316">
        <v>7</v>
      </c>
      <c r="L147" s="316">
        <v>7</v>
      </c>
      <c r="M147" s="320"/>
      <c r="N147" s="317" t="s">
        <v>398</v>
      </c>
      <c r="O147" s="321"/>
      <c r="P147" s="312" t="s">
        <v>106</v>
      </c>
      <c r="Q147" s="320"/>
      <c r="R147" s="334">
        <v>186444.7</v>
      </c>
      <c r="S147" s="334">
        <v>186444.7</v>
      </c>
      <c r="T147" s="334">
        <v>186444.7</v>
      </c>
      <c r="U147" s="316">
        <f>R147+S147+T147+'[2]FRACCION II 3er 2014'!U147</f>
        <v>2202423.8651158269</v>
      </c>
      <c r="X147" s="326"/>
      <c r="Y147" s="332"/>
    </row>
    <row r="148" spans="1:25" s="310" customFormat="1" x14ac:dyDescent="0.2">
      <c r="A148" s="325" t="s">
        <v>106</v>
      </c>
      <c r="B148" s="313" t="s">
        <v>399</v>
      </c>
      <c r="C148" s="319"/>
      <c r="D148" s="315" t="s">
        <v>267</v>
      </c>
      <c r="E148" s="319"/>
      <c r="F148" s="316">
        <f t="shared" si="8"/>
        <v>61195.329860192425</v>
      </c>
      <c r="G148" s="316">
        <f t="shared" si="8"/>
        <v>61195.329860192425</v>
      </c>
      <c r="H148" s="316">
        <f t="shared" si="8"/>
        <v>61195.329860192425</v>
      </c>
      <c r="I148" s="320"/>
      <c r="J148" s="316">
        <v>1</v>
      </c>
      <c r="K148" s="316">
        <v>1</v>
      </c>
      <c r="L148" s="316">
        <v>1</v>
      </c>
      <c r="M148" s="320"/>
      <c r="N148" s="317" t="s">
        <v>400</v>
      </c>
      <c r="O148" s="321"/>
      <c r="P148" s="312" t="s">
        <v>106</v>
      </c>
      <c r="Q148" s="320"/>
      <c r="R148" s="316">
        <v>61195.329860192425</v>
      </c>
      <c r="S148" s="316">
        <v>61195.329860192425</v>
      </c>
      <c r="T148" s="316">
        <v>61195.329860192425</v>
      </c>
      <c r="U148" s="316">
        <f>R148+S148+T148+'[2]FRACCION II 3er 2014'!U148</f>
        <v>751267.16716322466</v>
      </c>
      <c r="X148" s="326"/>
    </row>
    <row r="149" spans="1:25" s="310" customFormat="1" x14ac:dyDescent="0.2">
      <c r="A149" s="325"/>
      <c r="B149" s="168"/>
      <c r="C149" s="319"/>
      <c r="D149" s="176" t="s">
        <v>401</v>
      </c>
      <c r="E149" s="319"/>
      <c r="F149" s="178"/>
      <c r="G149" s="178"/>
      <c r="H149" s="178"/>
      <c r="I149" s="320"/>
      <c r="J149" s="168">
        <f>SUM(J82:J148)</f>
        <v>1593</v>
      </c>
      <c r="K149" s="168">
        <f>SUM(K82:K148)</f>
        <v>1610</v>
      </c>
      <c r="L149" s="168">
        <f>SUM(L82:L148)</f>
        <v>1609</v>
      </c>
      <c r="M149" s="320"/>
      <c r="N149" s="168"/>
      <c r="O149" s="321"/>
      <c r="P149" s="312"/>
      <c r="Q149" s="320"/>
      <c r="R149" s="322">
        <f>SUM(R82:R148)</f>
        <v>32024117.521064065</v>
      </c>
      <c r="S149" s="322">
        <f>SUM(S82:S148)</f>
        <v>32389955.657819711</v>
      </c>
      <c r="T149" s="322">
        <f>SUM(T82:T148)</f>
        <v>32343881.430563625</v>
      </c>
      <c r="U149" s="322">
        <f>SUM(U82:U148)</f>
        <v>390834868.80056185</v>
      </c>
      <c r="X149" s="326"/>
      <c r="Y149" s="332"/>
    </row>
    <row r="150" spans="1:25" x14ac:dyDescent="0.2">
      <c r="A150" s="325"/>
      <c r="B150" s="168"/>
      <c r="C150" s="319"/>
      <c r="D150" s="176" t="s">
        <v>402</v>
      </c>
      <c r="E150" s="319"/>
      <c r="F150" s="178"/>
      <c r="G150" s="178"/>
      <c r="H150" s="178"/>
      <c r="I150" s="320"/>
      <c r="J150" s="169">
        <f>SUM(J149,J81,J42)</f>
        <v>15015</v>
      </c>
      <c r="K150" s="169">
        <f>SUM(K149,K81,K42)</f>
        <v>15040</v>
      </c>
      <c r="L150" s="169">
        <f>SUM(L149,L81,L42)</f>
        <v>15027</v>
      </c>
      <c r="M150" s="320"/>
      <c r="N150" s="168"/>
      <c r="O150" s="321"/>
      <c r="P150" s="312"/>
      <c r="Q150" s="320"/>
      <c r="R150" s="322">
        <f>R43+R81+R149</f>
        <v>230606480.97044608</v>
      </c>
      <c r="S150" s="322">
        <f t="shared" ref="S150:U150" si="9">S43+S81+S149</f>
        <v>231674837.4079231</v>
      </c>
      <c r="T150" s="322">
        <f t="shared" si="9"/>
        <v>231338413.47359055</v>
      </c>
      <c r="U150" s="322">
        <f t="shared" si="9"/>
        <v>2796417654.2056904</v>
      </c>
      <c r="Y150" s="332"/>
    </row>
    <row r="152" spans="1:25" x14ac:dyDescent="0.2">
      <c r="R152" s="330"/>
      <c r="S152" s="330"/>
      <c r="T152" s="330"/>
      <c r="U152" s="330"/>
    </row>
    <row r="155" spans="1:25" x14ac:dyDescent="0.2">
      <c r="F155" s="332"/>
      <c r="G155" s="332"/>
      <c r="H155" s="332"/>
      <c r="I155" s="332"/>
      <c r="J155" s="332"/>
      <c r="K155" s="332"/>
      <c r="L155" s="332"/>
      <c r="M155" s="332"/>
      <c r="N155" s="333"/>
      <c r="O155" s="332"/>
      <c r="P155" s="332"/>
      <c r="Q155" s="332"/>
      <c r="R155" s="332"/>
      <c r="S155" s="332"/>
      <c r="T155" s="332"/>
      <c r="U155" s="332"/>
    </row>
    <row r="157" spans="1:25" x14ac:dyDescent="0.2">
      <c r="U157" s="332"/>
    </row>
    <row r="159" spans="1:25" x14ac:dyDescent="0.2">
      <c r="L159" s="331"/>
    </row>
  </sheetData>
  <mergeCells count="18">
    <mergeCell ref="A6:T6"/>
    <mergeCell ref="A1:T1"/>
    <mergeCell ref="A2:Q2"/>
    <mergeCell ref="A3:T3"/>
    <mergeCell ref="A4:T4"/>
    <mergeCell ref="A5:T5"/>
    <mergeCell ref="R8:U8"/>
    <mergeCell ref="X8:X80"/>
    <mergeCell ref="A10:U10"/>
    <mergeCell ref="A42:D42"/>
    <mergeCell ref="A7:A9"/>
    <mergeCell ref="B7:P7"/>
    <mergeCell ref="B8:B9"/>
    <mergeCell ref="D8:D9"/>
    <mergeCell ref="F8:H8"/>
    <mergeCell ref="J8:L8"/>
    <mergeCell ref="N8:N9"/>
    <mergeCell ref="P8:P9"/>
  </mergeCells>
  <pageMargins left="0.35433070866141736" right="0.47244094488188981" top="0.74803149606299213" bottom="0.74803149606299213" header="0.31496062992125984" footer="0.31496062992125984"/>
  <pageSetup scale="46" orientation="landscape" r:id="rId1"/>
  <colBreaks count="1" manualBreakCount="1">
    <brk id="2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L57"/>
  <sheetViews>
    <sheetView topLeftCell="N31" workbookViewId="0">
      <selection activeCell="R31" sqref="R1:AD1048576"/>
    </sheetView>
  </sheetViews>
  <sheetFormatPr baseColWidth="10" defaultRowHeight="12.75" x14ac:dyDescent="0.2"/>
  <cols>
    <col min="1" max="1" width="19.28515625" customWidth="1"/>
    <col min="2" max="2" width="28.7109375" customWidth="1"/>
    <col min="3" max="3" width="11.7109375" customWidth="1"/>
    <col min="4" max="4" width="12.85546875" customWidth="1"/>
    <col min="5" max="5" width="13" customWidth="1"/>
    <col min="6" max="6" width="1.7109375" customWidth="1"/>
    <col min="7" max="7" width="12.28515625" customWidth="1"/>
    <col min="8" max="8" width="13.28515625" customWidth="1"/>
    <col min="9" max="9" width="12.7109375" customWidth="1"/>
    <col min="10" max="10" width="1.7109375" customWidth="1"/>
    <col min="11" max="11" width="11.85546875" customWidth="1"/>
    <col min="12" max="13" width="12.7109375" customWidth="1"/>
    <col min="14" max="14" width="1.7109375" customWidth="1"/>
    <col min="15" max="15" width="10.7109375" customWidth="1"/>
    <col min="16" max="16" width="13.28515625" customWidth="1"/>
    <col min="17" max="17" width="12.5703125" customWidth="1"/>
    <col min="18" max="19" width="12.5703125" hidden="1" customWidth="1"/>
    <col min="20" max="20" width="12.7109375" hidden="1" customWidth="1"/>
    <col min="21" max="21" width="11.42578125" hidden="1" customWidth="1"/>
    <col min="22" max="22" width="13.5703125" hidden="1" customWidth="1"/>
    <col min="23" max="23" width="15.28515625" hidden="1" customWidth="1"/>
    <col min="24" max="24" width="11.28515625" hidden="1" customWidth="1"/>
    <col min="25" max="25" width="14.5703125" hidden="1" customWidth="1"/>
    <col min="26" max="26" width="16" hidden="1" customWidth="1"/>
    <col min="27" max="27" width="11.42578125" hidden="1" customWidth="1"/>
    <col min="28" max="28" width="12.85546875" hidden="1" customWidth="1"/>
    <col min="29" max="29" width="13.5703125" hidden="1" customWidth="1"/>
    <col min="30" max="30" width="13.140625" hidden="1" customWidth="1"/>
  </cols>
  <sheetData>
    <row r="1" spans="1:38" ht="33" customHeight="1" x14ac:dyDescent="0.2">
      <c r="A1" s="488" t="s">
        <v>31</v>
      </c>
      <c r="B1" s="488"/>
      <c r="C1" s="488"/>
      <c r="D1" s="488"/>
      <c r="E1" s="488"/>
      <c r="F1" s="488"/>
      <c r="G1" s="488"/>
      <c r="H1" s="488"/>
      <c r="I1" s="488"/>
      <c r="J1" s="488"/>
      <c r="K1" s="488"/>
      <c r="L1" s="488"/>
      <c r="M1" s="488"/>
      <c r="N1" s="488"/>
      <c r="O1" s="488"/>
      <c r="P1" s="488"/>
      <c r="Q1" s="488"/>
      <c r="R1" s="265"/>
      <c r="S1" s="265"/>
      <c r="T1" s="1"/>
      <c r="U1" s="1"/>
      <c r="V1" s="1"/>
    </row>
    <row r="2" spans="1:38" ht="12.75" customHeight="1" x14ac:dyDescent="0.2">
      <c r="A2" s="488" t="s">
        <v>123</v>
      </c>
      <c r="B2" s="488"/>
      <c r="C2" s="488"/>
      <c r="D2" s="488"/>
      <c r="E2" s="488"/>
      <c r="F2" s="488"/>
      <c r="G2" s="488"/>
      <c r="H2" s="488"/>
      <c r="I2" s="488"/>
      <c r="J2" s="488"/>
      <c r="K2" s="488"/>
      <c r="L2" s="488"/>
      <c r="M2" s="488"/>
      <c r="N2" s="488"/>
      <c r="O2" s="488"/>
      <c r="P2" s="488"/>
      <c r="Q2" s="488"/>
      <c r="R2" s="265"/>
      <c r="S2" s="265"/>
      <c r="T2" s="1"/>
      <c r="U2" s="1"/>
      <c r="V2" s="1"/>
    </row>
    <row r="3" spans="1:38" ht="12.75" customHeight="1" x14ac:dyDescent="0.2">
      <c r="A3" s="488" t="s">
        <v>17</v>
      </c>
      <c r="B3" s="488"/>
      <c r="C3" s="488"/>
      <c r="D3" s="488"/>
      <c r="E3" s="488"/>
      <c r="F3" s="488"/>
      <c r="G3" s="488"/>
      <c r="H3" s="488"/>
      <c r="I3" s="488"/>
      <c r="J3" s="488"/>
      <c r="K3" s="488"/>
      <c r="L3" s="488"/>
      <c r="M3" s="488"/>
      <c r="N3" s="488"/>
      <c r="O3" s="488"/>
      <c r="P3" s="488"/>
      <c r="Q3" s="488"/>
      <c r="R3" s="265"/>
      <c r="S3" s="265"/>
      <c r="T3" s="1"/>
      <c r="U3" s="525" t="s">
        <v>63</v>
      </c>
      <c r="V3" s="526"/>
      <c r="W3" s="526"/>
      <c r="X3" s="526"/>
      <c r="Y3" s="526"/>
      <c r="Z3" s="526"/>
      <c r="AA3" s="526"/>
      <c r="AB3" s="526"/>
      <c r="AC3" s="527"/>
      <c r="AF3" s="127"/>
    </row>
    <row r="4" spans="1:38" ht="12.75" customHeight="1" x14ac:dyDescent="0.2">
      <c r="A4" s="489" t="s">
        <v>1</v>
      </c>
      <c r="B4" s="489"/>
      <c r="C4" s="489"/>
      <c r="D4" s="489"/>
      <c r="E4" s="489"/>
      <c r="F4" s="489"/>
      <c r="G4" s="489"/>
      <c r="H4" s="489"/>
      <c r="I4" s="489"/>
      <c r="J4" s="489"/>
      <c r="K4" s="489"/>
      <c r="L4" s="489"/>
      <c r="M4" s="489"/>
      <c r="N4" s="489"/>
      <c r="O4" s="489"/>
      <c r="P4" s="489"/>
      <c r="Q4" s="489"/>
      <c r="R4" s="266"/>
      <c r="S4" s="266"/>
      <c r="T4" s="2"/>
      <c r="U4" s="524">
        <f>+W38</f>
        <v>321.14172630884735</v>
      </c>
      <c r="V4" s="491"/>
      <c r="W4" s="491"/>
      <c r="X4" s="491"/>
      <c r="Y4" s="491"/>
      <c r="Z4" s="491"/>
      <c r="AA4" s="491"/>
      <c r="AB4" s="491"/>
      <c r="AC4" s="492"/>
    </row>
    <row r="5" spans="1:38" ht="15.75" customHeight="1" x14ac:dyDescent="0.2">
      <c r="A5" s="489" t="s">
        <v>403</v>
      </c>
      <c r="B5" s="489"/>
      <c r="C5" s="489"/>
      <c r="D5" s="489"/>
      <c r="E5" s="489"/>
      <c r="F5" s="489"/>
      <c r="G5" s="489"/>
      <c r="H5" s="489"/>
      <c r="I5" s="489"/>
      <c r="J5" s="489"/>
      <c r="K5" s="489"/>
      <c r="L5" s="489"/>
      <c r="M5" s="489"/>
      <c r="N5" s="489"/>
      <c r="O5" s="489"/>
      <c r="P5" s="489"/>
      <c r="Q5" s="489"/>
      <c r="R5" s="266"/>
      <c r="S5" s="266"/>
      <c r="T5" s="2"/>
      <c r="U5" s="528">
        <v>0.19239999999999999</v>
      </c>
      <c r="V5" s="528"/>
      <c r="W5" s="528"/>
      <c r="X5" s="528">
        <v>0.70760000000000001</v>
      </c>
      <c r="Y5" s="528"/>
      <c r="Z5" s="528"/>
      <c r="AA5" s="528">
        <v>0.1</v>
      </c>
      <c r="AB5" s="528"/>
      <c r="AC5" s="528"/>
      <c r="AK5" s="133"/>
      <c r="AL5" s="133"/>
    </row>
    <row r="6" spans="1:38" ht="15.75" customHeight="1" thickBot="1" x14ac:dyDescent="0.3">
      <c r="A6" s="470" t="s">
        <v>122</v>
      </c>
      <c r="B6" s="470"/>
      <c r="C6" s="470"/>
      <c r="D6" s="470"/>
      <c r="E6" s="470"/>
      <c r="F6" s="470"/>
      <c r="G6" s="470"/>
      <c r="H6" s="470"/>
      <c r="I6" s="470"/>
      <c r="J6" s="470"/>
      <c r="K6" s="470"/>
      <c r="L6" s="470"/>
      <c r="M6" s="470"/>
      <c r="N6" s="470"/>
      <c r="O6" s="470"/>
      <c r="P6" s="470"/>
      <c r="Q6" s="470"/>
      <c r="R6" s="267"/>
      <c r="S6" s="267"/>
      <c r="T6" s="2"/>
      <c r="U6" s="509">
        <f>+U4*U5</f>
        <v>61.787668141822223</v>
      </c>
      <c r="V6" s="510"/>
      <c r="W6" s="511"/>
      <c r="X6" s="509">
        <f>+U4*X5</f>
        <v>227.23988553614038</v>
      </c>
      <c r="Y6" s="510"/>
      <c r="Z6" s="511"/>
      <c r="AA6" s="509">
        <f>+U4*AA5</f>
        <v>32.114172630884738</v>
      </c>
      <c r="AB6" s="510"/>
      <c r="AC6" s="511"/>
      <c r="AD6" s="493">
        <f>+U6+X6+AA6</f>
        <v>321.14172630884735</v>
      </c>
    </row>
    <row r="7" spans="1:38" ht="12.75" customHeight="1" x14ac:dyDescent="0.2">
      <c r="A7" s="471" t="s">
        <v>2</v>
      </c>
      <c r="B7" s="474" t="s">
        <v>16</v>
      </c>
      <c r="C7" s="482" t="s">
        <v>18</v>
      </c>
      <c r="D7" s="483"/>
      <c r="E7" s="483"/>
      <c r="F7" s="483"/>
      <c r="G7" s="483"/>
      <c r="H7" s="483"/>
      <c r="I7" s="483"/>
      <c r="J7" s="483"/>
      <c r="K7" s="483"/>
      <c r="L7" s="483"/>
      <c r="M7" s="484"/>
      <c r="N7" s="139"/>
      <c r="O7" s="476" t="s">
        <v>22</v>
      </c>
      <c r="P7" s="477"/>
      <c r="Q7" s="478"/>
      <c r="R7" s="286"/>
      <c r="S7" s="286"/>
      <c r="U7" s="512"/>
      <c r="V7" s="513"/>
      <c r="W7" s="514"/>
      <c r="X7" s="512"/>
      <c r="Y7" s="513"/>
      <c r="Z7" s="514"/>
      <c r="AA7" s="512"/>
      <c r="AB7" s="513"/>
      <c r="AC7" s="514"/>
      <c r="AD7" s="494"/>
    </row>
    <row r="8" spans="1:38" ht="30.75" customHeight="1" x14ac:dyDescent="0.2">
      <c r="A8" s="472"/>
      <c r="B8" s="475"/>
      <c r="C8" s="485" t="s">
        <v>406</v>
      </c>
      <c r="D8" s="486"/>
      <c r="E8" s="487"/>
      <c r="F8" s="89"/>
      <c r="G8" s="485" t="s">
        <v>20</v>
      </c>
      <c r="H8" s="486"/>
      <c r="I8" s="487"/>
      <c r="J8" s="90"/>
      <c r="K8" s="485" t="s">
        <v>21</v>
      </c>
      <c r="L8" s="486"/>
      <c r="M8" s="487"/>
      <c r="N8" s="91"/>
      <c r="O8" s="479"/>
      <c r="P8" s="480"/>
      <c r="Q8" s="481"/>
      <c r="R8" s="286"/>
      <c r="S8" s="286"/>
      <c r="U8" s="515" t="s">
        <v>19</v>
      </c>
      <c r="V8" s="516"/>
      <c r="W8" s="517"/>
      <c r="X8" s="518" t="s">
        <v>20</v>
      </c>
      <c r="Y8" s="519"/>
      <c r="Z8" s="520"/>
      <c r="AA8" s="518" t="s">
        <v>21</v>
      </c>
      <c r="AB8" s="519"/>
      <c r="AC8" s="520"/>
    </row>
    <row r="9" spans="1:38" ht="21" customHeight="1" thickBot="1" x14ac:dyDescent="0.25">
      <c r="A9" s="473"/>
      <c r="B9" s="475"/>
      <c r="C9" s="147" t="s">
        <v>45</v>
      </c>
      <c r="D9" s="147" t="s">
        <v>46</v>
      </c>
      <c r="E9" s="147" t="s">
        <v>47</v>
      </c>
      <c r="F9" s="140"/>
      <c r="G9" s="147" t="s">
        <v>45</v>
      </c>
      <c r="H9" s="147" t="s">
        <v>46</v>
      </c>
      <c r="I9" s="147" t="s">
        <v>47</v>
      </c>
      <c r="J9" s="140"/>
      <c r="K9" s="147" t="s">
        <v>45</v>
      </c>
      <c r="L9" s="147" t="s">
        <v>46</v>
      </c>
      <c r="M9" s="147" t="s">
        <v>47</v>
      </c>
      <c r="N9" s="140"/>
      <c r="O9" s="151" t="s">
        <v>10</v>
      </c>
      <c r="P9" s="151" t="s">
        <v>86</v>
      </c>
      <c r="Q9" s="152" t="s">
        <v>87</v>
      </c>
      <c r="R9" s="287"/>
      <c r="S9" s="287"/>
      <c r="U9" s="92" t="s">
        <v>10</v>
      </c>
      <c r="V9" s="92" t="s">
        <v>76</v>
      </c>
      <c r="W9" s="92" t="s">
        <v>12</v>
      </c>
      <c r="X9" s="92" t="s">
        <v>10</v>
      </c>
      <c r="Y9" s="92" t="s">
        <v>76</v>
      </c>
      <c r="Z9" s="92" t="s">
        <v>12</v>
      </c>
      <c r="AA9" s="92" t="s">
        <v>10</v>
      </c>
      <c r="AB9" s="92" t="s">
        <v>76</v>
      </c>
      <c r="AC9" s="92" t="s">
        <v>12</v>
      </c>
    </row>
    <row r="10" spans="1:38" x14ac:dyDescent="0.2">
      <c r="A10" s="60"/>
      <c r="B10" s="61"/>
      <c r="C10" s="3"/>
      <c r="D10" s="3"/>
      <c r="E10" s="3"/>
      <c r="G10" s="3"/>
      <c r="H10" s="3"/>
      <c r="I10" s="3"/>
      <c r="K10" s="3"/>
      <c r="L10" s="3"/>
      <c r="M10" s="3"/>
      <c r="O10" s="3"/>
      <c r="P10" s="3"/>
      <c r="Q10" s="63"/>
      <c r="R10" s="3"/>
      <c r="S10" s="3"/>
    </row>
    <row r="11" spans="1:38" x14ac:dyDescent="0.2">
      <c r="A11" s="71"/>
      <c r="B11" s="3"/>
      <c r="C11" s="3"/>
      <c r="D11" s="3"/>
      <c r="E11" s="3"/>
      <c r="G11" s="3"/>
      <c r="H11" s="3"/>
      <c r="I11" s="3"/>
      <c r="K11" s="3"/>
      <c r="L11" s="3"/>
      <c r="M11" s="3"/>
      <c r="O11" s="66"/>
      <c r="P11" s="66"/>
      <c r="Q11" s="72"/>
      <c r="R11" s="66"/>
      <c r="S11" s="66"/>
    </row>
    <row r="12" spans="1:38" x14ac:dyDescent="0.2">
      <c r="A12" s="155" t="s">
        <v>106</v>
      </c>
      <c r="B12" s="84" t="str">
        <f>+'FRACCIÓN I 2014'!B12</f>
        <v>SUBSIDIO ORDINARIO</v>
      </c>
      <c r="C12" s="144">
        <f>+U12</f>
        <v>20.595889380607407</v>
      </c>
      <c r="D12" s="144">
        <f>+V12</f>
        <v>20.595889380607407</v>
      </c>
      <c r="E12" s="144">
        <f>+W12</f>
        <v>20.595889380607407</v>
      </c>
      <c r="F12" s="145"/>
      <c r="G12" s="144">
        <f>+X12</f>
        <v>75.746628512046797</v>
      </c>
      <c r="H12" s="144">
        <f>+Y12</f>
        <v>75.746628512046797</v>
      </c>
      <c r="I12" s="144">
        <f>+Z12</f>
        <v>75.746628512046797</v>
      </c>
      <c r="J12" s="145"/>
      <c r="K12" s="144">
        <f>+AA12</f>
        <v>10.704724210294913</v>
      </c>
      <c r="L12" s="144">
        <f>+AB12</f>
        <v>10.704724210294913</v>
      </c>
      <c r="M12" s="144">
        <f>+AC12</f>
        <v>10.704724210294913</v>
      </c>
      <c r="N12" s="66"/>
      <c r="O12" s="52">
        <f>+C12+G12+K12</f>
        <v>107.04724210294911</v>
      </c>
      <c r="P12" s="52">
        <f>+O12+D12+H12+L12</f>
        <v>214.0944842058982</v>
      </c>
      <c r="Q12" s="75">
        <f>+P12+E12+I12+M12</f>
        <v>321.1417263088473</v>
      </c>
      <c r="R12" s="52"/>
      <c r="S12" s="52"/>
      <c r="U12" s="39">
        <f>+U6/3</f>
        <v>20.595889380607407</v>
      </c>
      <c r="V12" s="39">
        <f>+U6/3</f>
        <v>20.595889380607407</v>
      </c>
      <c r="W12" s="39">
        <f>+U6/3</f>
        <v>20.595889380607407</v>
      </c>
      <c r="X12" s="39">
        <f>+X6/3</f>
        <v>75.746628512046797</v>
      </c>
      <c r="Y12" s="39">
        <f>+X6/3</f>
        <v>75.746628512046797</v>
      </c>
      <c r="Z12" s="39">
        <f>+X6/3</f>
        <v>75.746628512046797</v>
      </c>
      <c r="AA12" s="39">
        <f>+AA6/3</f>
        <v>10.704724210294913</v>
      </c>
      <c r="AB12" s="39">
        <f>+AA6/3</f>
        <v>10.704724210294913</v>
      </c>
      <c r="AC12" s="39">
        <f>+AA6/3</f>
        <v>10.704724210294913</v>
      </c>
    </row>
    <row r="13" spans="1:38" x14ac:dyDescent="0.2">
      <c r="A13" s="71"/>
      <c r="B13" s="6"/>
      <c r="C13" s="3"/>
      <c r="D13" s="3"/>
      <c r="E13" s="3"/>
      <c r="F13" s="3"/>
      <c r="G13" s="3"/>
      <c r="H13" s="3"/>
      <c r="I13" s="3"/>
      <c r="J13" s="3"/>
      <c r="K13" s="3"/>
      <c r="L13" s="3"/>
      <c r="M13" s="3"/>
      <c r="N13" s="66"/>
      <c r="O13" s="66"/>
      <c r="P13" s="66"/>
      <c r="Q13" s="72"/>
      <c r="R13" s="66"/>
      <c r="S13" s="66"/>
    </row>
    <row r="14" spans="1:38" x14ac:dyDescent="0.2">
      <c r="A14" s="71"/>
      <c r="B14" s="6"/>
      <c r="C14" s="3"/>
      <c r="D14" s="3"/>
      <c r="E14" s="3"/>
      <c r="F14" s="3"/>
      <c r="G14" s="3"/>
      <c r="H14" s="3"/>
      <c r="I14" s="3"/>
      <c r="J14" s="3"/>
      <c r="K14" s="66"/>
      <c r="L14" s="66"/>
      <c r="M14" s="66"/>
      <c r="N14" s="66"/>
      <c r="O14" s="66"/>
      <c r="P14" s="66"/>
      <c r="Q14" s="72"/>
      <c r="R14" s="66"/>
      <c r="S14" s="66"/>
      <c r="V14" s="38"/>
    </row>
    <row r="15" spans="1:38" ht="15" x14ac:dyDescent="0.25">
      <c r="A15" s="82" t="s">
        <v>32</v>
      </c>
      <c r="B15" s="84" t="s">
        <v>108</v>
      </c>
      <c r="C15" s="132"/>
      <c r="D15" s="132"/>
      <c r="E15" s="132"/>
      <c r="F15" s="3"/>
      <c r="G15" s="3"/>
      <c r="H15" s="3"/>
      <c r="I15" s="3"/>
      <c r="J15" s="3"/>
      <c r="K15" s="52">
        <f>'FRACCIÓN I 2014'!D16</f>
        <v>0</v>
      </c>
      <c r="L15" s="52">
        <f>'FRACCIÓN I 2014'!E16</f>
        <v>0</v>
      </c>
      <c r="M15" s="52">
        <f>'FRACCIÓN I 2014'!F16</f>
        <v>0</v>
      </c>
      <c r="N15" s="66"/>
      <c r="O15" s="52">
        <f>+K15</f>
        <v>0</v>
      </c>
      <c r="P15" s="52">
        <f>+O15+L15</f>
        <v>0</v>
      </c>
      <c r="Q15" s="75">
        <f>+P15+M15</f>
        <v>0</v>
      </c>
      <c r="R15" s="52"/>
      <c r="S15" s="52"/>
      <c r="U15" s="504" t="s">
        <v>83</v>
      </c>
      <c r="V15" s="505"/>
      <c r="W15" s="505"/>
      <c r="X15" s="505"/>
      <c r="Y15" s="505"/>
      <c r="Z15" s="505"/>
      <c r="AA15" s="505"/>
      <c r="AB15" s="505"/>
      <c r="AC15" s="506"/>
    </row>
    <row r="16" spans="1:38" x14ac:dyDescent="0.2">
      <c r="A16" s="71"/>
      <c r="B16" s="84"/>
      <c r="C16" s="3"/>
      <c r="D16" s="3"/>
      <c r="E16" s="3"/>
      <c r="F16" s="3"/>
      <c r="G16" s="3"/>
      <c r="H16" s="3"/>
      <c r="I16" s="3"/>
      <c r="J16" s="3"/>
      <c r="K16" s="66"/>
      <c r="L16" s="66"/>
      <c r="M16" s="66"/>
      <c r="N16" s="66"/>
      <c r="O16" s="66"/>
      <c r="P16" s="66"/>
      <c r="Q16" s="72"/>
      <c r="R16" s="66"/>
      <c r="S16" s="66"/>
    </row>
    <row r="17" spans="1:29" ht="13.5" thickBot="1" x14ac:dyDescent="0.25">
      <c r="A17" s="71"/>
      <c r="B17" s="29"/>
      <c r="C17" s="3"/>
      <c r="D17" s="3"/>
      <c r="E17" s="125" t="s">
        <v>62</v>
      </c>
      <c r="F17" s="3"/>
      <c r="G17" s="3"/>
      <c r="H17" s="3"/>
      <c r="I17" s="3"/>
      <c r="J17" s="3"/>
      <c r="K17" s="66"/>
      <c r="L17" s="66"/>
      <c r="M17" s="66"/>
      <c r="N17" s="66"/>
      <c r="O17" s="66"/>
      <c r="P17" s="66"/>
      <c r="Q17" s="72"/>
      <c r="R17" s="66"/>
      <c r="S17" s="66"/>
    </row>
    <row r="18" spans="1:29" ht="34.5" x14ac:dyDescent="0.25">
      <c r="A18" s="82" t="s">
        <v>32</v>
      </c>
      <c r="B18" s="233" t="str">
        <f>+'FRACCIÓN I 2014'!B18</f>
        <v>EXPANSIÓN EN LA OFERTA EDUCATIVA EN EDUCACIÓN MEDIA SUPERIOR Y SUPERIOR (PROEXOEES)</v>
      </c>
      <c r="C18" s="3"/>
      <c r="D18" s="3"/>
      <c r="E18" s="3"/>
      <c r="F18" s="3"/>
      <c r="G18" s="3"/>
      <c r="H18" s="3"/>
      <c r="I18" s="3"/>
      <c r="J18" s="3"/>
      <c r="K18" s="52">
        <f>+'FRACCIÓN I 2014'!D19</f>
        <v>0</v>
      </c>
      <c r="L18" s="52">
        <f>+'FRACCIÓN I 2014'!E19</f>
        <v>0</v>
      </c>
      <c r="M18" s="52">
        <f>+'FRACCIÓN I 2014'!F19</f>
        <v>0</v>
      </c>
      <c r="N18" s="66"/>
      <c r="O18" s="52">
        <f>+K18</f>
        <v>0</v>
      </c>
      <c r="P18" s="52">
        <f>+O18+L18</f>
        <v>0</v>
      </c>
      <c r="Q18" s="75">
        <f>+P18+M18</f>
        <v>0</v>
      </c>
      <c r="R18" s="52"/>
      <c r="S18" s="52"/>
      <c r="U18" s="60"/>
      <c r="V18" s="61"/>
      <c r="W18" s="61"/>
      <c r="X18" s="61"/>
      <c r="Y18" s="61"/>
      <c r="Z18" s="61"/>
      <c r="AA18" s="61"/>
      <c r="AB18" s="61"/>
      <c r="AC18" s="62"/>
    </row>
    <row r="19" spans="1:29" x14ac:dyDescent="0.2">
      <c r="A19" s="71"/>
      <c r="B19" s="85"/>
      <c r="C19" s="3"/>
      <c r="D19" s="3"/>
      <c r="E19" s="3"/>
      <c r="F19" s="3"/>
      <c r="G19" s="3"/>
      <c r="H19" s="3"/>
      <c r="I19" s="3"/>
      <c r="J19" s="3"/>
      <c r="K19" s="66"/>
      <c r="L19" s="66"/>
      <c r="M19" s="66"/>
      <c r="N19" s="66"/>
      <c r="O19" s="66"/>
      <c r="P19" s="66"/>
      <c r="Q19" s="72"/>
      <c r="R19" s="66"/>
      <c r="S19" s="66"/>
      <c r="U19" s="522" t="s">
        <v>411</v>
      </c>
      <c r="V19" s="387"/>
      <c r="W19" s="387"/>
      <c r="X19" s="387"/>
      <c r="Y19" s="387"/>
      <c r="Z19" s="387"/>
      <c r="AA19" s="387"/>
      <c r="AB19" s="387"/>
      <c r="AC19" s="523"/>
    </row>
    <row r="20" spans="1:29" x14ac:dyDescent="0.2">
      <c r="A20" s="71"/>
      <c r="B20" s="85"/>
      <c r="C20" s="3"/>
      <c r="D20" s="3"/>
      <c r="E20" s="3"/>
      <c r="F20" s="3"/>
      <c r="G20" s="3"/>
      <c r="H20" s="3"/>
      <c r="I20" s="3"/>
      <c r="J20" s="3"/>
      <c r="K20" s="66"/>
      <c r="L20" s="66"/>
      <c r="M20" s="66"/>
      <c r="N20" s="66"/>
      <c r="O20" s="66"/>
      <c r="P20" s="66"/>
      <c r="Q20" s="72"/>
      <c r="R20" s="66"/>
      <c r="S20" s="66"/>
      <c r="U20" s="71"/>
      <c r="V20" s="3"/>
      <c r="W20" s="3"/>
      <c r="X20" s="3"/>
      <c r="Y20" s="3"/>
      <c r="Z20" s="3"/>
      <c r="AA20" s="3"/>
      <c r="AB20" s="3"/>
      <c r="AC20" s="63"/>
    </row>
    <row r="21" spans="1:29" ht="34.5" x14ac:dyDescent="0.25">
      <c r="A21" s="82" t="s">
        <v>32</v>
      </c>
      <c r="B21" s="233" t="str">
        <f>+'FRACCIÓN I 2014'!B21</f>
        <v>SANEAMIENTO FINANCIERO Y ATENCIÓN DE PROBLEMAS ESTRUCTURALES DE LAS UPE</v>
      </c>
      <c r="C21" s="3"/>
      <c r="D21" s="3"/>
      <c r="E21" s="3"/>
      <c r="F21" s="3"/>
      <c r="G21" s="3"/>
      <c r="H21" s="3"/>
      <c r="I21" s="3"/>
      <c r="J21" s="3"/>
      <c r="K21" s="52"/>
      <c r="L21" s="52"/>
      <c r="M21" s="52"/>
      <c r="N21" s="66"/>
      <c r="O21" s="52"/>
      <c r="P21" s="52"/>
      <c r="Q21" s="75"/>
      <c r="R21" s="52"/>
      <c r="S21" s="52"/>
      <c r="U21" s="71"/>
      <c r="V21" s="3"/>
      <c r="W21" s="521" t="s">
        <v>64</v>
      </c>
      <c r="X21" s="521"/>
      <c r="Y21" s="521"/>
      <c r="Z21" s="521"/>
      <c r="AA21" s="521"/>
      <c r="AB21" s="3"/>
      <c r="AC21" s="63"/>
    </row>
    <row r="22" spans="1:29" s="272" customFormat="1" ht="24.75" customHeight="1" x14ac:dyDescent="0.2">
      <c r="A22" s="270"/>
      <c r="B22" s="271" t="str">
        <f>+'FRACCIÓN I 2014'!B22</f>
        <v>MODALIDAD "A" REFORMAS EXTRUCTURALES</v>
      </c>
      <c r="C22" s="248"/>
      <c r="D22" s="248"/>
      <c r="E22" s="248"/>
      <c r="F22" s="248"/>
      <c r="G22" s="248"/>
      <c r="H22" s="248"/>
      <c r="I22" s="248"/>
      <c r="J22" s="248"/>
      <c r="K22" s="249">
        <f>+'FRACCIÓN I 2014'!D22</f>
        <v>0</v>
      </c>
      <c r="L22" s="249">
        <f>+'FRACCIÓN I 2014'!E22</f>
        <v>0</v>
      </c>
      <c r="M22" s="249">
        <f>+'FRACCIÓN I 2014'!F22</f>
        <v>0</v>
      </c>
      <c r="N22" s="245"/>
      <c r="O22" s="249">
        <f>+K22</f>
        <v>0</v>
      </c>
      <c r="P22" s="249">
        <f>+O22+L22</f>
        <v>0</v>
      </c>
      <c r="Q22" s="269">
        <f>+P22+M22</f>
        <v>0</v>
      </c>
      <c r="R22" s="249"/>
      <c r="S22" s="249"/>
      <c r="U22" s="270"/>
      <c r="V22" s="248"/>
      <c r="W22" s="273"/>
      <c r="X22" s="248"/>
      <c r="Y22" s="273"/>
      <c r="Z22" s="248"/>
      <c r="AA22" s="248"/>
      <c r="AB22" s="248"/>
      <c r="AC22" s="274"/>
    </row>
    <row r="23" spans="1:29" x14ac:dyDescent="0.2">
      <c r="A23" s="71"/>
      <c r="B23" s="84"/>
      <c r="C23" s="3"/>
      <c r="D23" s="3"/>
      <c r="E23" s="3"/>
      <c r="F23" s="3"/>
      <c r="G23" s="3"/>
      <c r="H23" s="3"/>
      <c r="I23" s="3"/>
      <c r="J23" s="3"/>
      <c r="K23" s="66"/>
      <c r="L23" s="66"/>
      <c r="M23" s="66"/>
      <c r="N23" s="66"/>
      <c r="O23" s="66"/>
      <c r="P23" s="66"/>
      <c r="Q23" s="72"/>
      <c r="R23" s="66"/>
      <c r="S23" s="66"/>
      <c r="U23" s="71"/>
      <c r="V23" s="3"/>
      <c r="W23" s="46"/>
      <c r="X23" s="46"/>
      <c r="Y23" s="46"/>
      <c r="Z23" s="3"/>
      <c r="AA23" s="3"/>
      <c r="AB23" s="3"/>
      <c r="AC23" s="63"/>
    </row>
    <row r="24" spans="1:29" ht="34.5" x14ac:dyDescent="0.25">
      <c r="A24" s="82" t="s">
        <v>32</v>
      </c>
      <c r="B24" s="233" t="str">
        <f>'FRACCIÓN I 2014'!B24</f>
        <v>SANEAMIENTO FINANCIERO Y ATENCIÓN DE PROBLEMAS ESTRUCTURALES DE LAS UPE</v>
      </c>
      <c r="C24" s="3"/>
      <c r="D24" s="3"/>
      <c r="E24" s="3"/>
      <c r="F24" s="3"/>
      <c r="G24" s="3"/>
      <c r="H24" s="83"/>
      <c r="I24" s="83"/>
      <c r="J24" s="83"/>
      <c r="K24" s="52"/>
      <c r="L24" s="52"/>
      <c r="M24" s="52"/>
      <c r="N24" s="66"/>
      <c r="O24" s="52"/>
      <c r="P24" s="52"/>
      <c r="Q24" s="75"/>
      <c r="R24" s="52"/>
      <c r="S24" s="52"/>
      <c r="U24" s="71"/>
      <c r="V24" s="3"/>
      <c r="W24" s="3"/>
      <c r="X24" s="3"/>
      <c r="Y24" s="46"/>
      <c r="Z24" s="495" t="s">
        <v>69</v>
      </c>
      <c r="AA24" s="498" t="s">
        <v>67</v>
      </c>
      <c r="AB24" s="501" t="s">
        <v>70</v>
      </c>
      <c r="AC24" s="63"/>
    </row>
    <row r="25" spans="1:29" ht="27" customHeight="1" x14ac:dyDescent="0.2">
      <c r="A25" s="71"/>
      <c r="B25" s="233" t="str">
        <f>'FRACCIÓN I 2014'!B25</f>
        <v>MODALIDAD "B"PLANTILLA (RECONOCIMIENTO DE PLANTILLA)</v>
      </c>
      <c r="C25" s="3"/>
      <c r="D25" s="3"/>
      <c r="E25" s="3"/>
      <c r="F25" s="3"/>
      <c r="G25" s="3"/>
      <c r="H25" s="3"/>
      <c r="I25" s="3"/>
      <c r="J25" s="3"/>
      <c r="K25" s="52">
        <f>+'FRACCIÓN I 2014'!D25</f>
        <v>0</v>
      </c>
      <c r="L25" s="52">
        <f>+'FRACCIÓN I 2014'!E25</f>
        <v>0</v>
      </c>
      <c r="M25" s="52">
        <f>+'FRACCIÓN I 2014'!F25</f>
        <v>0</v>
      </c>
      <c r="N25" s="66"/>
      <c r="O25" s="52">
        <f>+K25</f>
        <v>0</v>
      </c>
      <c r="P25" s="52">
        <f>+O25+L25</f>
        <v>0</v>
      </c>
      <c r="Q25" s="75">
        <f>+P25+M25</f>
        <v>0</v>
      </c>
      <c r="R25" s="52"/>
      <c r="S25" s="52"/>
      <c r="U25" s="71"/>
      <c r="V25" s="3"/>
      <c r="W25" s="3"/>
      <c r="X25" s="3"/>
      <c r="Y25" s="46"/>
      <c r="Z25" s="496"/>
      <c r="AA25" s="499"/>
      <c r="AB25" s="502"/>
      <c r="AC25" s="63"/>
    </row>
    <row r="26" spans="1:29" ht="15" x14ac:dyDescent="0.25">
      <c r="A26" s="82"/>
      <c r="B26" s="233"/>
      <c r="C26" s="125"/>
      <c r="D26" s="3"/>
      <c r="E26" s="3"/>
      <c r="F26" s="3"/>
      <c r="G26" s="3"/>
      <c r="H26" s="3"/>
      <c r="I26" s="3"/>
      <c r="J26" s="3"/>
      <c r="K26" s="52"/>
      <c r="L26" s="52"/>
      <c r="M26" s="52"/>
      <c r="N26" s="66"/>
      <c r="O26" s="52"/>
      <c r="P26" s="52"/>
      <c r="Q26" s="75"/>
      <c r="R26" s="52"/>
      <c r="S26" s="52"/>
      <c r="U26" s="71"/>
      <c r="V26" s="3"/>
      <c r="W26" s="3"/>
      <c r="X26" s="3"/>
      <c r="Y26" s="46"/>
      <c r="Z26" s="497"/>
      <c r="AA26" s="500"/>
      <c r="AB26" s="503"/>
      <c r="AC26" s="63"/>
    </row>
    <row r="27" spans="1:29" ht="36.75" customHeight="1" x14ac:dyDescent="0.25">
      <c r="A27" s="82" t="s">
        <v>32</v>
      </c>
      <c r="B27" s="233" t="str">
        <f>+'FRACCIÓN I 2014'!B28</f>
        <v>SANEAMIENTO FINANCIERO Y ATENCIÓN DE PROBLEMAS ESTRUCTURALES DE LAS UPE</v>
      </c>
      <c r="C27" s="3"/>
      <c r="D27" s="3"/>
      <c r="E27" s="3"/>
      <c r="F27" s="3"/>
      <c r="G27" s="3"/>
      <c r="H27" s="3"/>
      <c r="I27" s="3"/>
      <c r="J27" s="3"/>
      <c r="K27" s="52"/>
      <c r="L27" s="52"/>
      <c r="M27" s="52"/>
      <c r="N27" s="66"/>
      <c r="O27" s="52"/>
      <c r="P27" s="52"/>
      <c r="Q27" s="75"/>
      <c r="R27" s="52"/>
      <c r="S27" s="52"/>
      <c r="U27" s="71"/>
      <c r="V27" s="3"/>
      <c r="W27" s="3"/>
      <c r="X27" s="3"/>
      <c r="Y27" s="3"/>
      <c r="Z27" s="129"/>
      <c r="AA27" s="130"/>
      <c r="AB27" s="3"/>
      <c r="AC27" s="63"/>
    </row>
    <row r="28" spans="1:29" ht="23.25" x14ac:dyDescent="0.25">
      <c r="A28" s="82" t="s">
        <v>32</v>
      </c>
      <c r="B28" s="233" t="str">
        <f>+'FRACCIÓN I 2014'!B29</f>
        <v>MODALIDAD "C" SANEAMIENTO FINANCIERO</v>
      </c>
      <c r="C28" s="3"/>
      <c r="D28" s="3"/>
      <c r="E28" s="3"/>
      <c r="F28" s="3"/>
      <c r="G28" s="3"/>
      <c r="H28" s="3"/>
      <c r="I28" s="3"/>
      <c r="J28" s="3"/>
      <c r="K28" s="52">
        <f>+'FRACCIÓN I 2014'!D29</f>
        <v>0</v>
      </c>
      <c r="L28" s="52">
        <f>+'FRACCIÓN I 2014'!E29</f>
        <v>0</v>
      </c>
      <c r="M28" s="52">
        <f>+'FRACCIÓN I 2014'!F29</f>
        <v>0</v>
      </c>
      <c r="N28" s="66"/>
      <c r="O28" s="52">
        <f>+K28</f>
        <v>0</v>
      </c>
      <c r="P28" s="52">
        <f>+O28+L28</f>
        <v>0</v>
      </c>
      <c r="Q28" s="75">
        <f>+P28+M28</f>
        <v>0</v>
      </c>
      <c r="R28" s="52"/>
      <c r="S28" s="52"/>
      <c r="U28" s="71"/>
      <c r="V28" s="3"/>
      <c r="W28" s="507" t="s">
        <v>65</v>
      </c>
      <c r="X28" s="507"/>
      <c r="Y28" s="46"/>
      <c r="Z28" s="128">
        <v>3299.7773155999998</v>
      </c>
      <c r="AA28" s="131">
        <f>+Z28/Z32</f>
        <v>0.73262342491545351</v>
      </c>
      <c r="AB28" s="135" t="s">
        <v>71</v>
      </c>
      <c r="AC28" s="63"/>
    </row>
    <row r="29" spans="1:29" ht="15" x14ac:dyDescent="0.25">
      <c r="A29" s="82"/>
      <c r="B29" s="84"/>
      <c r="C29" s="3"/>
      <c r="D29" s="3"/>
      <c r="E29" s="3"/>
      <c r="F29" s="3"/>
      <c r="G29" s="3"/>
      <c r="H29" s="3"/>
      <c r="I29" s="3"/>
      <c r="J29" s="3"/>
      <c r="K29" s="52"/>
      <c r="L29" s="52"/>
      <c r="M29" s="52"/>
      <c r="N29" s="66"/>
      <c r="O29" s="52"/>
      <c r="P29" s="52"/>
      <c r="Q29" s="75"/>
      <c r="R29" s="52"/>
      <c r="S29" s="52"/>
      <c r="U29" s="71"/>
      <c r="V29" s="3"/>
      <c r="W29" s="3"/>
      <c r="X29" s="3"/>
      <c r="Y29" s="3"/>
      <c r="Z29" s="3"/>
      <c r="AA29" s="3"/>
      <c r="AB29" s="136"/>
      <c r="AC29" s="63"/>
    </row>
    <row r="30" spans="1:29" x14ac:dyDescent="0.2">
      <c r="A30" s="71"/>
      <c r="B30" s="84"/>
      <c r="C30" s="3"/>
      <c r="D30" s="3"/>
      <c r="E30" s="3"/>
      <c r="F30" s="3"/>
      <c r="G30" s="3"/>
      <c r="H30" s="3"/>
      <c r="I30" s="3"/>
      <c r="J30" s="3"/>
      <c r="K30" s="66"/>
      <c r="L30" s="66"/>
      <c r="M30" s="66"/>
      <c r="N30" s="66"/>
      <c r="O30" s="66"/>
      <c r="P30" s="66"/>
      <c r="Q30" s="72"/>
      <c r="R30" s="66"/>
      <c r="S30" s="66"/>
      <c r="U30" s="71"/>
      <c r="V30" s="3"/>
      <c r="W30" s="507" t="s">
        <v>66</v>
      </c>
      <c r="X30" s="508"/>
      <c r="Y30" s="3"/>
      <c r="Z30" s="128">
        <v>1204.279207</v>
      </c>
      <c r="AA30" s="131">
        <f>+Z30/Z32</f>
        <v>0.26737657508454643</v>
      </c>
      <c r="AB30" s="135" t="s">
        <v>72</v>
      </c>
      <c r="AC30" s="63"/>
    </row>
    <row r="31" spans="1:29" ht="15" x14ac:dyDescent="0.25">
      <c r="A31" s="82" t="s">
        <v>32</v>
      </c>
      <c r="B31" s="84" t="str">
        <f>+'FRACCIÓN I 2014'!B32</f>
        <v>PROG.  DE CARRERA DOCENTE UPES</v>
      </c>
      <c r="C31" s="3"/>
      <c r="D31" s="3"/>
      <c r="E31" s="3"/>
      <c r="F31" s="3"/>
      <c r="G31" s="3"/>
      <c r="H31" s="3"/>
      <c r="I31" s="3"/>
      <c r="J31" s="3"/>
      <c r="K31" s="52">
        <f>+'FRACCIÓN I 2014'!D33</f>
        <v>0</v>
      </c>
      <c r="L31" s="52">
        <f>+'FRACCIÓN I 2014'!E33</f>
        <v>0</v>
      </c>
      <c r="M31" s="52">
        <f>+'FRACCIÓN I 2014'!F33</f>
        <v>0</v>
      </c>
      <c r="N31" s="66"/>
      <c r="O31" s="52">
        <f>+K31</f>
        <v>0</v>
      </c>
      <c r="P31" s="52">
        <f>+O31+L31</f>
        <v>0</v>
      </c>
      <c r="Q31" s="75">
        <f>+P31+M31</f>
        <v>0</v>
      </c>
      <c r="R31" s="52"/>
      <c r="S31" s="52"/>
      <c r="U31" s="71"/>
      <c r="V31" s="3"/>
      <c r="W31" s="3"/>
      <c r="X31" s="3"/>
      <c r="Y31" s="3"/>
      <c r="Z31" s="3"/>
      <c r="AA31" s="3"/>
      <c r="AB31" s="136"/>
      <c r="AC31" s="63"/>
    </row>
    <row r="32" spans="1:29" ht="15.75" thickBot="1" x14ac:dyDescent="0.3">
      <c r="A32" s="82"/>
      <c r="B32" s="234"/>
      <c r="C32" s="3"/>
      <c r="D32" s="3"/>
      <c r="E32" s="3"/>
      <c r="F32" s="3"/>
      <c r="G32" s="3"/>
      <c r="H32" s="3"/>
      <c r="I32" s="3"/>
      <c r="J32" s="3"/>
      <c r="K32" s="66"/>
      <c r="L32" s="52"/>
      <c r="M32" s="52"/>
      <c r="N32" s="66"/>
      <c r="O32" s="52"/>
      <c r="P32" s="52"/>
      <c r="Q32" s="75"/>
      <c r="R32" s="52"/>
      <c r="S32" s="52"/>
      <c r="U32" s="71"/>
      <c r="V32" s="3"/>
      <c r="W32" s="125" t="s">
        <v>68</v>
      </c>
      <c r="X32" s="3"/>
      <c r="Y32" s="46"/>
      <c r="Z32" s="134">
        <f>+Z28+Z30</f>
        <v>4504.0565225999999</v>
      </c>
      <c r="AA32" s="131">
        <f>+AA28+AA30</f>
        <v>1</v>
      </c>
      <c r="AB32" s="135" t="s">
        <v>73</v>
      </c>
      <c r="AC32" s="63"/>
    </row>
    <row r="33" spans="1:29" ht="13.5" thickTop="1" x14ac:dyDescent="0.2">
      <c r="A33" s="71"/>
      <c r="B33" s="84"/>
      <c r="C33" s="3"/>
      <c r="D33" s="3"/>
      <c r="E33" s="3"/>
      <c r="F33" s="3"/>
      <c r="G33" s="3"/>
      <c r="H33" s="3"/>
      <c r="I33" s="3"/>
      <c r="J33" s="3"/>
      <c r="K33" s="66"/>
      <c r="L33" s="66"/>
      <c r="M33" s="66"/>
      <c r="N33" s="66"/>
      <c r="O33" s="66"/>
      <c r="P33" s="66"/>
      <c r="Q33" s="72"/>
      <c r="R33" s="66"/>
      <c r="S33" s="66"/>
      <c r="U33" s="71"/>
      <c r="V33" s="3"/>
      <c r="W33" s="3"/>
      <c r="X33" s="3"/>
      <c r="Y33" s="3"/>
      <c r="Z33" s="3"/>
      <c r="AA33" s="3"/>
      <c r="AB33" s="3"/>
      <c r="AC33" s="63"/>
    </row>
    <row r="34" spans="1:29" ht="33.75" x14ac:dyDescent="0.2">
      <c r="A34" s="64" t="s">
        <v>32</v>
      </c>
      <c r="B34" s="234" t="str">
        <f>+'FRACCIÓN I 2014'!B35</f>
        <v>FONDO PROGRAMA DE FORTALECIMIENTO DE LA CALIDAD EN INSTITUCIONES EDUCATIVAS PROFOCIE</v>
      </c>
      <c r="C34" s="3"/>
      <c r="D34" s="3"/>
      <c r="E34" s="3"/>
      <c r="F34" s="3"/>
      <c r="G34" s="3"/>
      <c r="H34" s="3"/>
      <c r="I34" s="3"/>
      <c r="J34" s="3"/>
      <c r="K34" s="249">
        <f>+'FRACCIÓN I 2014'!D36</f>
        <v>0</v>
      </c>
      <c r="L34" s="249">
        <f>+'FRACCIÓN I 2014'!E36</f>
        <v>0</v>
      </c>
      <c r="M34" s="249">
        <f>+'FRACCIÓN I 2014'!F36</f>
        <v>0</v>
      </c>
      <c r="N34" s="245"/>
      <c r="O34" s="249">
        <f>+K34</f>
        <v>0</v>
      </c>
      <c r="P34" s="249">
        <f>+O34+L34</f>
        <v>0</v>
      </c>
      <c r="Q34" s="269">
        <f>+P34+M34</f>
        <v>0</v>
      </c>
      <c r="R34" s="249"/>
      <c r="S34" s="249"/>
      <c r="U34" s="71"/>
      <c r="V34" s="3"/>
      <c r="W34" s="3"/>
      <c r="X34" s="3"/>
      <c r="Y34" s="3"/>
      <c r="Z34" s="3"/>
      <c r="AA34" s="3"/>
      <c r="AB34" s="3"/>
      <c r="AC34" s="63"/>
    </row>
    <row r="35" spans="1:29" ht="15.75" thickBot="1" x14ac:dyDescent="0.3">
      <c r="A35" s="82"/>
      <c r="B35" s="234"/>
      <c r="C35" s="3"/>
      <c r="D35" s="3"/>
      <c r="E35" s="3"/>
      <c r="F35" s="3"/>
      <c r="G35" s="3"/>
      <c r="H35" s="3"/>
      <c r="I35" s="3"/>
      <c r="J35" s="3"/>
      <c r="K35" s="66"/>
      <c r="L35" s="66"/>
      <c r="M35" s="66"/>
      <c r="N35" s="66"/>
      <c r="O35" s="52">
        <f>+K35</f>
        <v>0</v>
      </c>
      <c r="P35" s="52">
        <f>+O35+L35</f>
        <v>0</v>
      </c>
      <c r="Q35" s="75">
        <f>+P35+M35</f>
        <v>0</v>
      </c>
      <c r="R35" s="52"/>
      <c r="S35" s="52"/>
      <c r="U35" s="77"/>
      <c r="V35" s="78"/>
      <c r="W35" s="78"/>
      <c r="X35" s="78"/>
      <c r="Y35" s="78"/>
      <c r="Z35" s="78"/>
      <c r="AA35" s="78"/>
      <c r="AB35" s="78"/>
      <c r="AC35" s="111"/>
    </row>
    <row r="36" spans="1:29" x14ac:dyDescent="0.2">
      <c r="A36" s="71"/>
      <c r="B36" s="84"/>
      <c r="C36" s="3"/>
      <c r="D36" s="3"/>
      <c r="E36" s="3"/>
      <c r="F36" s="3"/>
      <c r="G36" s="3"/>
      <c r="H36" s="3"/>
      <c r="I36" s="3"/>
      <c r="J36" s="3"/>
      <c r="K36" s="66"/>
      <c r="L36" s="66"/>
      <c r="M36" s="66"/>
      <c r="N36" s="66"/>
      <c r="O36" s="66"/>
      <c r="P36" s="66"/>
      <c r="Q36" s="72"/>
      <c r="R36" s="66"/>
      <c r="S36" s="66"/>
    </row>
    <row r="37" spans="1:29" x14ac:dyDescent="0.2">
      <c r="A37" s="71"/>
      <c r="B37" s="84"/>
      <c r="C37" s="3"/>
      <c r="D37" s="3"/>
      <c r="E37" s="3"/>
      <c r="F37" s="3"/>
      <c r="G37" s="3"/>
      <c r="H37" s="3"/>
      <c r="I37" s="3"/>
      <c r="J37" s="3"/>
      <c r="K37" s="66"/>
      <c r="L37" s="66"/>
      <c r="M37" s="66"/>
      <c r="N37" s="66"/>
      <c r="O37" s="66"/>
      <c r="P37" s="66"/>
      <c r="Q37" s="72"/>
      <c r="R37" s="66"/>
      <c r="S37" s="66"/>
      <c r="V37" s="490" t="s">
        <v>121</v>
      </c>
      <c r="W37" s="491"/>
      <c r="X37" s="491"/>
      <c r="Y37" s="491"/>
      <c r="Z37" s="491"/>
      <c r="AA37" s="491"/>
      <c r="AB37" s="492"/>
    </row>
    <row r="38" spans="1:29" s="272" customFormat="1" ht="22.5" x14ac:dyDescent="0.2">
      <c r="A38" s="64" t="s">
        <v>32</v>
      </c>
      <c r="B38" s="275" t="str">
        <f>+'FRACCIÓN I 2014'!B38</f>
        <v xml:space="preserve">PIFI: PROGRAMA INTEGRAL DE FORTALECIMIENTO INSTITUCIONAL </v>
      </c>
      <c r="C38" s="248"/>
      <c r="D38" s="248"/>
      <c r="E38" s="248"/>
      <c r="F38" s="248"/>
      <c r="G38" s="248"/>
      <c r="H38" s="248"/>
      <c r="I38" s="248"/>
      <c r="J38" s="248"/>
      <c r="K38" s="249">
        <f>+'FRACCIÓN I 2014'!D39</f>
        <v>0</v>
      </c>
      <c r="L38" s="249">
        <f>+'FRACCIÓN I 2014'!E39</f>
        <v>0</v>
      </c>
      <c r="M38" s="249">
        <f>+'FRACCIÓN I 2014'!F39</f>
        <v>0</v>
      </c>
      <c r="N38" s="245"/>
      <c r="O38" s="249">
        <f>+K38</f>
        <v>0</v>
      </c>
      <c r="P38" s="249">
        <f>+O38+L38</f>
        <v>0</v>
      </c>
      <c r="Q38" s="269">
        <f>+P38+M38</f>
        <v>0</v>
      </c>
      <c r="R38" s="249"/>
      <c r="S38" s="249"/>
      <c r="T38" s="137" t="s">
        <v>63</v>
      </c>
      <c r="U38" s="5">
        <f>+'HOJA DE TRABAJO DE LA IES'!F33</f>
        <v>1201.0840000000001</v>
      </c>
      <c r="V38"/>
      <c r="W38" s="5">
        <f>+U38*AA30</f>
        <v>321.14172630884735</v>
      </c>
      <c r="X38" s="124" t="s">
        <v>39</v>
      </c>
      <c r="Y38" s="284">
        <f>W38+W39</f>
        <v>1201.0840000000001</v>
      </c>
    </row>
    <row r="39" spans="1:29" x14ac:dyDescent="0.2">
      <c r="A39" s="71"/>
      <c r="B39" s="84"/>
      <c r="C39" s="3"/>
      <c r="D39" s="3"/>
      <c r="E39" s="3"/>
      <c r="F39" s="3"/>
      <c r="G39" s="3"/>
      <c r="H39" s="3"/>
      <c r="I39" s="3"/>
      <c r="J39" s="3"/>
      <c r="K39" s="66"/>
      <c r="L39" s="66"/>
      <c r="M39" s="66"/>
      <c r="N39" s="66"/>
      <c r="O39" s="66"/>
      <c r="P39" s="66"/>
      <c r="Q39" s="72"/>
      <c r="R39" s="66"/>
      <c r="S39" s="66"/>
      <c r="W39" s="5">
        <f>U38-W38</f>
        <v>879.94227369115265</v>
      </c>
      <c r="Y39" s="166">
        <v>321141726.30884701</v>
      </c>
      <c r="Z39" s="167">
        <f>Y39/3</f>
        <v>107047242.10294901</v>
      </c>
    </row>
    <row r="40" spans="1:29" s="272" customFormat="1" ht="33.75" x14ac:dyDescent="0.2">
      <c r="A40" s="64" t="s">
        <v>32</v>
      </c>
      <c r="B40" s="276" t="str">
        <f>+'FRACCIÓN I 2014'!B41</f>
        <v>PRODEP: PROGRAMA  DE MEJORAMIENTO AL PROFESORADO PRODEP (ANTES PROMEP)</v>
      </c>
      <c r="C40" s="248"/>
      <c r="D40" s="248"/>
      <c r="E40" s="248"/>
      <c r="F40" s="248"/>
      <c r="G40" s="248"/>
      <c r="H40" s="248"/>
      <c r="I40" s="248"/>
      <c r="J40" s="248"/>
      <c r="K40" s="249">
        <f>+'FRACCIÓN I 2014'!D42</f>
        <v>0</v>
      </c>
      <c r="L40" s="249">
        <f>+'FRACCIÓN I 2014'!E42</f>
        <v>0</v>
      </c>
      <c r="M40" s="249">
        <f>+'FRACCIÓN I 2014'!F42</f>
        <v>0</v>
      </c>
      <c r="N40" s="245"/>
      <c r="O40" s="52">
        <f>+K40</f>
        <v>0</v>
      </c>
      <c r="P40" s="52">
        <f>+O40+L40</f>
        <v>0</v>
      </c>
      <c r="Q40" s="75">
        <f>+P40+M40</f>
        <v>0</v>
      </c>
      <c r="R40" s="52"/>
      <c r="S40" s="52"/>
      <c r="T40"/>
      <c r="U40"/>
      <c r="V40"/>
      <c r="W40" s="5"/>
      <c r="X40"/>
      <c r="Y40"/>
      <c r="Z40"/>
      <c r="AA40"/>
      <c r="AB40"/>
    </row>
    <row r="41" spans="1:29" ht="15" x14ac:dyDescent="0.25">
      <c r="A41" s="82"/>
      <c r="B41" s="86"/>
      <c r="C41" s="3"/>
      <c r="D41" s="3"/>
      <c r="E41" s="3"/>
      <c r="F41" s="3"/>
      <c r="G41" s="3"/>
      <c r="H41" s="3"/>
      <c r="I41" s="3"/>
      <c r="J41" s="3"/>
      <c r="K41" s="66"/>
      <c r="L41" s="66"/>
      <c r="M41" s="66"/>
      <c r="N41" s="66"/>
      <c r="O41" s="52"/>
      <c r="P41" s="52"/>
      <c r="Q41" s="75"/>
      <c r="R41" s="52"/>
      <c r="S41" s="52"/>
      <c r="W41" s="166"/>
      <c r="AA41" s="128"/>
    </row>
    <row r="42" spans="1:29" x14ac:dyDescent="0.2">
      <c r="A42" s="71"/>
      <c r="B42" s="3"/>
      <c r="C42" s="3"/>
      <c r="D42" s="3"/>
      <c r="E42" s="3"/>
      <c r="F42" s="3"/>
      <c r="G42" s="3"/>
      <c r="H42" s="3"/>
      <c r="I42" s="3"/>
      <c r="J42" s="3"/>
      <c r="K42" s="3"/>
      <c r="L42" s="3"/>
      <c r="M42" s="3"/>
      <c r="N42" s="3"/>
      <c r="O42" s="3"/>
      <c r="P42" s="3"/>
      <c r="Q42" s="63"/>
      <c r="R42" s="3"/>
      <c r="S42" s="3"/>
      <c r="T42" s="33"/>
      <c r="U42" s="8"/>
      <c r="V42" s="8"/>
      <c r="W42" s="214"/>
      <c r="AA42" s="128"/>
      <c r="AB42" s="165"/>
    </row>
    <row r="43" spans="1:29" ht="15" x14ac:dyDescent="0.25">
      <c r="A43" s="82"/>
      <c r="B43" s="275"/>
      <c r="C43" s="3"/>
      <c r="D43" s="3"/>
      <c r="E43" s="3"/>
      <c r="F43" s="3"/>
      <c r="G43" s="3"/>
      <c r="H43" s="3"/>
      <c r="I43" s="3"/>
      <c r="J43" s="3"/>
      <c r="K43" s="3"/>
      <c r="L43" s="3"/>
      <c r="M43" s="3"/>
      <c r="N43" s="3"/>
      <c r="O43" s="3"/>
      <c r="P43" s="3"/>
      <c r="Q43" s="63"/>
      <c r="R43" s="3"/>
      <c r="S43" s="3"/>
      <c r="Z43" s="163"/>
      <c r="AA43" s="128"/>
    </row>
    <row r="44" spans="1:29" ht="13.5" thickBot="1" x14ac:dyDescent="0.25">
      <c r="A44" s="292"/>
      <c r="B44" s="81" t="s">
        <v>404</v>
      </c>
      <c r="C44" s="81">
        <f>+C12+C15+C18+C21+C24+C26+C29+C32+C35+C38+C41</f>
        <v>20.595889380607407</v>
      </c>
      <c r="D44" s="81">
        <f>+D12+D15+D18+D21+D24+D26+D29+D32+D35+D38+D41</f>
        <v>20.595889380607407</v>
      </c>
      <c r="E44" s="81">
        <f>+E12+E15+E18+E21+E24+E26+E29+E32+E35+E38+E41</f>
        <v>20.595889380607407</v>
      </c>
      <c r="G44" s="81">
        <f>+G12+G15+G18+G21+G24+G26+G29+G32+G35+G38+G41</f>
        <v>75.746628512046797</v>
      </c>
      <c r="H44" s="81">
        <f>+H12+H15+H18+H21+H24+H26+H29+H32+H35+H38+H41</f>
        <v>75.746628512046797</v>
      </c>
      <c r="I44" s="81">
        <f>+I12+I15+I18+I21+I24+I26+I29+I32+I35+I38+I41</f>
        <v>75.746628512046797</v>
      </c>
      <c r="K44" s="81">
        <f>+K12+K15+K18+K21+K24+K26+K29+K32+K35+K38+K41</f>
        <v>10.704724210294913</v>
      </c>
      <c r="L44" s="81">
        <f>+L12+L15+L18+L21+L24+L26+L29+L32+L35+L38+L41</f>
        <v>10.704724210294913</v>
      </c>
      <c r="M44" s="81">
        <f>+M12+M15+M18+M21+M24+M26+M29+M32+M35+M38+M41</f>
        <v>10.704724210294913</v>
      </c>
      <c r="N44" s="29"/>
      <c r="O44" s="81">
        <f>+O12+O15+O18+O21+O24+O26+O29+O32+O35+O38+O41</f>
        <v>107.04724210294911</v>
      </c>
      <c r="P44" s="81">
        <f>+P12+P15+P18+P21+P24+P26+P29+P32+P35+P38+P41</f>
        <v>214.0944842058982</v>
      </c>
      <c r="Q44" s="288">
        <f>+Q12+Q15+Q18+Q21+Q24+Q26+Q29+Q32+Q35+Q38+Q41</f>
        <v>321.1417263088473</v>
      </c>
      <c r="R44" s="52"/>
      <c r="S44" s="52"/>
      <c r="Y44" s="8"/>
      <c r="Z44" s="8"/>
      <c r="AA44" s="33"/>
      <c r="AB44" s="8"/>
    </row>
    <row r="45" spans="1:29" ht="13.5" thickTop="1" x14ac:dyDescent="0.2">
      <c r="K45" s="29"/>
      <c r="L45" s="29"/>
      <c r="M45" s="29"/>
      <c r="N45" s="29"/>
      <c r="O45" s="29"/>
      <c r="P45" s="29"/>
      <c r="Q45" s="29"/>
      <c r="R45" s="29"/>
      <c r="S45" s="29"/>
    </row>
    <row r="46" spans="1:29" s="8" customFormat="1" ht="13.5" thickBot="1" x14ac:dyDescent="0.25">
      <c r="B46" s="32" t="s">
        <v>405</v>
      </c>
      <c r="C46" s="34"/>
      <c r="D46" s="35"/>
      <c r="E46" s="208">
        <f>+C44+D44+E44</f>
        <v>61.787668141822223</v>
      </c>
      <c r="F46" s="34"/>
      <c r="G46" s="34"/>
      <c r="H46" s="35"/>
      <c r="I46" s="208">
        <f>+G44+H44+I44</f>
        <v>227.23988553614038</v>
      </c>
      <c r="J46" s="34"/>
      <c r="K46" s="36"/>
      <c r="L46" s="37"/>
      <c r="M46" s="209">
        <f>+K44+L44+M44</f>
        <v>32.114172630884738</v>
      </c>
      <c r="N46" s="36"/>
      <c r="O46" s="36"/>
      <c r="P46" s="36"/>
      <c r="Q46" s="209">
        <f>+E46+I46+M46</f>
        <v>321.14172630884735</v>
      </c>
      <c r="R46" s="285"/>
      <c r="S46" s="285"/>
      <c r="T46"/>
      <c r="U46"/>
      <c r="V46"/>
      <c r="W46"/>
      <c r="X46"/>
      <c r="Y46"/>
      <c r="Z46"/>
      <c r="AA46"/>
      <c r="AB46"/>
    </row>
    <row r="47" spans="1:29" ht="13.5" thickTop="1" x14ac:dyDescent="0.2"/>
    <row r="50" spans="26:30" x14ac:dyDescent="0.2">
      <c r="AA50" s="128"/>
      <c r="AB50" s="162"/>
    </row>
    <row r="51" spans="26:30" x14ac:dyDescent="0.2">
      <c r="AA51" s="128"/>
    </row>
    <row r="52" spans="26:30" x14ac:dyDescent="0.2">
      <c r="Z52" s="163"/>
      <c r="AA52" s="128"/>
      <c r="AC52" s="164"/>
      <c r="AD52" s="164"/>
    </row>
    <row r="54" spans="26:30" x14ac:dyDescent="0.2">
      <c r="AA54" s="162"/>
      <c r="AB54" s="162"/>
    </row>
    <row r="56" spans="26:30" x14ac:dyDescent="0.2">
      <c r="AA56" s="164"/>
    </row>
    <row r="57" spans="26:30" x14ac:dyDescent="0.2">
      <c r="AA57" s="164"/>
    </row>
  </sheetData>
  <mergeCells count="34">
    <mergeCell ref="U4:AC4"/>
    <mergeCell ref="U3:AC3"/>
    <mergeCell ref="U5:W5"/>
    <mergeCell ref="X5:Z5"/>
    <mergeCell ref="AA5:AC5"/>
    <mergeCell ref="V37:AB37"/>
    <mergeCell ref="AD6:AD7"/>
    <mergeCell ref="Z24:Z26"/>
    <mergeCell ref="AA24:AA26"/>
    <mergeCell ref="AB24:AB26"/>
    <mergeCell ref="U15:AC15"/>
    <mergeCell ref="W28:X28"/>
    <mergeCell ref="W30:X30"/>
    <mergeCell ref="U6:W7"/>
    <mergeCell ref="X6:Z7"/>
    <mergeCell ref="AA6:AC7"/>
    <mergeCell ref="U8:W8"/>
    <mergeCell ref="X8:Z8"/>
    <mergeCell ref="AA8:AC8"/>
    <mergeCell ref="W21:AA21"/>
    <mergeCell ref="U19:AC19"/>
    <mergeCell ref="A1:Q1"/>
    <mergeCell ref="A2:Q2"/>
    <mergeCell ref="A3:Q3"/>
    <mergeCell ref="A4:Q4"/>
    <mergeCell ref="A5:Q5"/>
    <mergeCell ref="A6:Q6"/>
    <mergeCell ref="A7:A9"/>
    <mergeCell ref="B7:B9"/>
    <mergeCell ref="O7:Q8"/>
    <mergeCell ref="C7:M7"/>
    <mergeCell ref="C8:E8"/>
    <mergeCell ref="G8:I8"/>
    <mergeCell ref="K8:M8"/>
  </mergeCells>
  <printOptions horizontalCentered="1"/>
  <pageMargins left="0.86614173228346458" right="0.51181102362204722" top="0.39370078740157483" bottom="0.51181102362204722" header="0.31496062992125984" footer="0.31496062992125984"/>
  <pageSetup scale="60" orientation="landscape" r:id="rId1"/>
  <headerFooter>
    <oddFooter>&amp;R&amp;P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D47"/>
  <sheetViews>
    <sheetView topLeftCell="L1" workbookViewId="0">
      <pane ySplit="2445" topLeftCell="A28"/>
      <selection activeCell="R1" sqref="R1:AC1048576"/>
      <selection pane="bottomLeft" activeCell="X29" sqref="X29"/>
    </sheetView>
  </sheetViews>
  <sheetFormatPr baseColWidth="10" defaultRowHeight="12.75" x14ac:dyDescent="0.2"/>
  <cols>
    <col min="1" max="1" width="20.85546875" customWidth="1"/>
    <col min="2" max="2" width="24.28515625" customWidth="1"/>
    <col min="3" max="3" width="11.7109375" customWidth="1"/>
    <col min="4" max="4" width="12.85546875" customWidth="1"/>
    <col min="5" max="5" width="13" customWidth="1"/>
    <col min="6" max="6" width="2.140625" customWidth="1"/>
    <col min="7" max="8" width="12.28515625" customWidth="1"/>
    <col min="9" max="9" width="12.7109375" customWidth="1"/>
    <col min="10" max="10" width="2" customWidth="1"/>
    <col min="11" max="11" width="11.85546875" customWidth="1"/>
    <col min="12" max="13" width="12.7109375" customWidth="1"/>
    <col min="14" max="14" width="1.5703125" customWidth="1"/>
    <col min="15" max="15" width="10.7109375" customWidth="1"/>
    <col min="16" max="16" width="13.28515625" customWidth="1"/>
    <col min="17" max="17" width="12.5703125" customWidth="1"/>
    <col min="18" max="18" width="13.28515625" hidden="1" customWidth="1"/>
    <col min="19" max="20" width="11.42578125" hidden="1" customWidth="1"/>
    <col min="21" max="21" width="15.5703125" hidden="1" customWidth="1"/>
    <col min="22" max="29" width="11.42578125" hidden="1" customWidth="1"/>
  </cols>
  <sheetData>
    <row r="1" spans="1:30" ht="12.75" customHeight="1" x14ac:dyDescent="0.2">
      <c r="A1" s="488" t="s">
        <v>31</v>
      </c>
      <c r="B1" s="488"/>
      <c r="C1" s="488"/>
      <c r="D1" s="488"/>
      <c r="E1" s="488"/>
      <c r="F1" s="488"/>
      <c r="G1" s="488"/>
      <c r="H1" s="488"/>
      <c r="I1" s="488"/>
      <c r="J1" s="488"/>
      <c r="K1" s="488"/>
      <c r="L1" s="488"/>
      <c r="M1" s="488"/>
      <c r="N1" s="488"/>
      <c r="O1" s="488"/>
      <c r="P1" s="488"/>
      <c r="Q1" s="488"/>
      <c r="R1" s="1"/>
      <c r="S1" s="1"/>
      <c r="T1" s="1"/>
    </row>
    <row r="2" spans="1:30" ht="12.75" customHeight="1" x14ac:dyDescent="0.2">
      <c r="A2" s="488" t="s">
        <v>123</v>
      </c>
      <c r="B2" s="488"/>
      <c r="C2" s="488"/>
      <c r="D2" s="488"/>
      <c r="E2" s="488"/>
      <c r="F2" s="488"/>
      <c r="G2" s="488"/>
      <c r="H2" s="488"/>
      <c r="I2" s="488"/>
      <c r="J2" s="488"/>
      <c r="K2" s="488"/>
      <c r="L2" s="488"/>
      <c r="M2" s="488"/>
      <c r="N2" s="488"/>
      <c r="O2" s="488"/>
      <c r="P2" s="488"/>
      <c r="Q2" s="488"/>
      <c r="R2" s="1"/>
      <c r="S2" s="1"/>
      <c r="T2" s="1"/>
    </row>
    <row r="3" spans="1:30" ht="12.75" customHeight="1" x14ac:dyDescent="0.2">
      <c r="A3" s="488" t="s">
        <v>17</v>
      </c>
      <c r="B3" s="488"/>
      <c r="C3" s="488"/>
      <c r="D3" s="488"/>
      <c r="E3" s="488"/>
      <c r="F3" s="488"/>
      <c r="G3" s="488"/>
      <c r="H3" s="488"/>
      <c r="I3" s="488"/>
      <c r="J3" s="488"/>
      <c r="K3" s="488"/>
      <c r="L3" s="488"/>
      <c r="M3" s="488"/>
      <c r="N3" s="488"/>
      <c r="O3" s="488"/>
      <c r="P3" s="488"/>
      <c r="Q3" s="488"/>
      <c r="R3" s="1"/>
      <c r="S3" s="1"/>
      <c r="T3" s="1"/>
    </row>
    <row r="4" spans="1:30" ht="15" customHeight="1" x14ac:dyDescent="0.2">
      <c r="A4" s="489" t="s">
        <v>1</v>
      </c>
      <c r="B4" s="489"/>
      <c r="C4" s="489"/>
      <c r="D4" s="489"/>
      <c r="E4" s="489"/>
      <c r="F4" s="489"/>
      <c r="G4" s="489"/>
      <c r="H4" s="489"/>
      <c r="I4" s="489"/>
      <c r="J4" s="489"/>
      <c r="K4" s="489"/>
      <c r="L4" s="489"/>
      <c r="M4" s="489"/>
      <c r="N4" s="489"/>
      <c r="O4" s="489"/>
      <c r="P4" s="489"/>
      <c r="Q4" s="489"/>
      <c r="R4" s="2"/>
      <c r="S4" s="525" t="s">
        <v>63</v>
      </c>
      <c r="T4" s="526"/>
      <c r="U4" s="526"/>
      <c r="V4" s="526"/>
      <c r="W4" s="526"/>
      <c r="X4" s="526"/>
      <c r="Y4" s="526"/>
      <c r="Z4" s="526"/>
      <c r="AA4" s="527"/>
      <c r="AD4" s="127"/>
    </row>
    <row r="5" spans="1:30" ht="15" x14ac:dyDescent="0.2">
      <c r="A5" s="489" t="s">
        <v>125</v>
      </c>
      <c r="B5" s="489"/>
      <c r="C5" s="489"/>
      <c r="D5" s="489"/>
      <c r="E5" s="489"/>
      <c r="F5" s="489"/>
      <c r="G5" s="489"/>
      <c r="H5" s="489"/>
      <c r="I5" s="489"/>
      <c r="J5" s="489"/>
      <c r="K5" s="489"/>
      <c r="L5" s="489"/>
      <c r="M5" s="489"/>
      <c r="N5" s="489"/>
      <c r="O5" s="489"/>
      <c r="P5" s="489"/>
      <c r="Q5" s="489"/>
      <c r="R5" s="2"/>
      <c r="S5" s="524">
        <f>+U44</f>
        <v>322.49742935882881</v>
      </c>
      <c r="T5" s="491"/>
      <c r="U5" s="491"/>
      <c r="V5" s="491"/>
      <c r="W5" s="491"/>
      <c r="X5" s="491"/>
      <c r="Y5" s="491"/>
      <c r="Z5" s="491"/>
      <c r="AA5" s="492"/>
      <c r="AD5" s="127"/>
    </row>
    <row r="6" spans="1:30" ht="18.75" thickBot="1" x14ac:dyDescent="0.3">
      <c r="A6" s="470" t="s">
        <v>124</v>
      </c>
      <c r="B6" s="470"/>
      <c r="C6" s="470"/>
      <c r="D6" s="470"/>
      <c r="E6" s="470"/>
      <c r="F6" s="470"/>
      <c r="G6" s="470"/>
      <c r="H6" s="470"/>
      <c r="I6" s="470"/>
      <c r="J6" s="470"/>
      <c r="K6" s="470"/>
      <c r="L6" s="470"/>
      <c r="M6" s="470"/>
      <c r="N6" s="470"/>
      <c r="O6" s="470"/>
      <c r="P6" s="470"/>
      <c r="Q6" s="470"/>
      <c r="R6" s="2"/>
      <c r="S6" s="529">
        <v>0.2</v>
      </c>
      <c r="T6" s="530"/>
      <c r="U6" s="530"/>
      <c r="V6" s="529">
        <v>0.7</v>
      </c>
      <c r="W6" s="530"/>
      <c r="X6" s="530"/>
      <c r="Y6" s="529">
        <v>0.1</v>
      </c>
      <c r="Z6" s="530"/>
      <c r="AA6" s="530"/>
      <c r="AD6" s="127"/>
    </row>
    <row r="7" spans="1:30" x14ac:dyDescent="0.2">
      <c r="A7" s="471" t="s">
        <v>2</v>
      </c>
      <c r="B7" s="474" t="s">
        <v>16</v>
      </c>
      <c r="C7" s="482" t="s">
        <v>18</v>
      </c>
      <c r="D7" s="483"/>
      <c r="E7" s="483"/>
      <c r="F7" s="483"/>
      <c r="G7" s="483"/>
      <c r="H7" s="483"/>
      <c r="I7" s="483"/>
      <c r="J7" s="483"/>
      <c r="K7" s="483"/>
      <c r="L7" s="483"/>
      <c r="M7" s="484"/>
      <c r="N7" s="139"/>
      <c r="O7" s="476" t="s">
        <v>22</v>
      </c>
      <c r="P7" s="477"/>
      <c r="Q7" s="478"/>
      <c r="S7" s="509">
        <f>+S5*S6</f>
        <v>64.499485871765771</v>
      </c>
      <c r="T7" s="510"/>
      <c r="U7" s="511"/>
      <c r="V7" s="509">
        <f>+S5*V6</f>
        <v>225.74820055118016</v>
      </c>
      <c r="W7" s="510"/>
      <c r="X7" s="511"/>
      <c r="Y7" s="509">
        <f>+S5*Y6</f>
        <v>32.249742935882885</v>
      </c>
      <c r="Z7" s="510"/>
      <c r="AA7" s="511"/>
      <c r="AB7" s="493">
        <f>+S7+V7+Y7</f>
        <v>322.49742935882881</v>
      </c>
    </row>
    <row r="8" spans="1:30" ht="12.75" customHeight="1" x14ac:dyDescent="0.2">
      <c r="A8" s="472"/>
      <c r="B8" s="475"/>
      <c r="C8" s="485" t="s">
        <v>19</v>
      </c>
      <c r="D8" s="486"/>
      <c r="E8" s="487"/>
      <c r="F8" s="89"/>
      <c r="G8" s="485" t="s">
        <v>20</v>
      </c>
      <c r="H8" s="486"/>
      <c r="I8" s="487"/>
      <c r="J8" s="90"/>
      <c r="K8" s="485" t="s">
        <v>21</v>
      </c>
      <c r="L8" s="486"/>
      <c r="M8" s="487"/>
      <c r="N8" s="91"/>
      <c r="O8" s="479"/>
      <c r="P8" s="480"/>
      <c r="Q8" s="481"/>
      <c r="S8" s="512"/>
      <c r="T8" s="513"/>
      <c r="U8" s="514"/>
      <c r="V8" s="512"/>
      <c r="W8" s="513"/>
      <c r="X8" s="514"/>
      <c r="Y8" s="512"/>
      <c r="Z8" s="513"/>
      <c r="AA8" s="514"/>
      <c r="AB8" s="494"/>
    </row>
    <row r="9" spans="1:30" x14ac:dyDescent="0.2">
      <c r="A9" s="473"/>
      <c r="B9" s="475"/>
      <c r="C9" s="147" t="s">
        <v>77</v>
      </c>
      <c r="D9" s="147" t="s">
        <v>84</v>
      </c>
      <c r="E9" s="147" t="s">
        <v>79</v>
      </c>
      <c r="F9" s="140"/>
      <c r="G9" s="147" t="s">
        <v>77</v>
      </c>
      <c r="H9" s="147" t="s">
        <v>84</v>
      </c>
      <c r="I9" s="147" t="s">
        <v>79</v>
      </c>
      <c r="J9" s="140"/>
      <c r="K9" s="147" t="s">
        <v>77</v>
      </c>
      <c r="L9" s="147" t="s">
        <v>84</v>
      </c>
      <c r="M9" s="147" t="s">
        <v>79</v>
      </c>
      <c r="N9" s="140"/>
      <c r="O9" s="151" t="s">
        <v>88</v>
      </c>
      <c r="P9" s="151" t="s">
        <v>89</v>
      </c>
      <c r="Q9" s="152" t="s">
        <v>90</v>
      </c>
      <c r="S9" s="531" t="s">
        <v>19</v>
      </c>
      <c r="T9" s="532"/>
      <c r="U9" s="533"/>
      <c r="V9" s="534" t="s">
        <v>20</v>
      </c>
      <c r="W9" s="535"/>
      <c r="X9" s="536"/>
      <c r="Y9" s="534" t="s">
        <v>21</v>
      </c>
      <c r="Z9" s="535"/>
      <c r="AA9" s="536"/>
    </row>
    <row r="10" spans="1:30" x14ac:dyDescent="0.2">
      <c r="A10" s="71"/>
      <c r="B10" s="3"/>
      <c r="C10" s="3"/>
      <c r="D10" s="3"/>
      <c r="E10" s="3"/>
      <c r="F10" s="3"/>
      <c r="G10" s="3"/>
      <c r="H10" s="3"/>
      <c r="I10" s="3"/>
      <c r="J10" s="3"/>
      <c r="K10" s="3"/>
      <c r="L10" s="3"/>
      <c r="M10" s="3"/>
      <c r="N10" s="3"/>
      <c r="O10" s="3"/>
      <c r="P10" s="3"/>
      <c r="Q10" s="63"/>
      <c r="S10" s="150" t="s">
        <v>77</v>
      </c>
      <c r="T10" s="150" t="s">
        <v>78</v>
      </c>
      <c r="U10" s="150" t="s">
        <v>79</v>
      </c>
      <c r="V10" s="150" t="s">
        <v>77</v>
      </c>
      <c r="W10" s="150" t="s">
        <v>78</v>
      </c>
      <c r="X10" s="150" t="s">
        <v>79</v>
      </c>
      <c r="Y10" s="150" t="s">
        <v>77</v>
      </c>
      <c r="Z10" s="150" t="s">
        <v>78</v>
      </c>
      <c r="AA10" s="150" t="s">
        <v>79</v>
      </c>
    </row>
    <row r="11" spans="1:30" x14ac:dyDescent="0.2">
      <c r="A11" s="71"/>
      <c r="B11" s="3"/>
      <c r="C11" s="3"/>
      <c r="D11" s="3"/>
      <c r="E11" s="3"/>
      <c r="F11" s="3"/>
      <c r="G11" s="3"/>
      <c r="H11" s="3"/>
      <c r="I11" s="3"/>
      <c r="J11" s="3"/>
      <c r="K11" s="66"/>
      <c r="L11" s="66"/>
      <c r="M11" s="66"/>
      <c r="N11" s="66"/>
      <c r="O11" s="66"/>
      <c r="P11" s="66"/>
      <c r="Q11" s="72"/>
    </row>
    <row r="12" spans="1:30" ht="13.5" thickBot="1" x14ac:dyDescent="0.25">
      <c r="A12" s="293" t="s">
        <v>106</v>
      </c>
      <c r="B12" s="84" t="str">
        <f>+'FRACCIÓN I 2014'!B12</f>
        <v>SUBSIDIO ORDINARIO</v>
      </c>
      <c r="C12" s="134">
        <f>+S12</f>
        <v>21.499828623921925</v>
      </c>
      <c r="D12" s="134">
        <f>+T12</f>
        <v>21.499828623921925</v>
      </c>
      <c r="E12" s="134">
        <f>+U12</f>
        <v>21.499828623921925</v>
      </c>
      <c r="F12" s="156"/>
      <c r="G12" s="134">
        <f>+V12</f>
        <v>75.249400183726721</v>
      </c>
      <c r="H12" s="134">
        <f>+W12</f>
        <v>75.249400183726721</v>
      </c>
      <c r="I12" s="134">
        <f>+X12</f>
        <v>75.249400183726721</v>
      </c>
      <c r="J12" s="156"/>
      <c r="K12" s="32">
        <f>+Y12</f>
        <v>10.749914311960962</v>
      </c>
      <c r="L12" s="32">
        <f>+Z12</f>
        <v>10.749914311960962</v>
      </c>
      <c r="M12" s="32">
        <f>+AA12</f>
        <v>10.749914311960962</v>
      </c>
      <c r="N12" s="157"/>
      <c r="O12" s="32">
        <f>+'FRACCIÓN III Ier 2014'!Q12+'FRACCIÓN III IIer 2014 '!C12+'FRACCIÓN III IIer 2014 '!G12+'FRACCIÓN III IIer 2014 '!K12</f>
        <v>428.64086942845688</v>
      </c>
      <c r="P12" s="32">
        <f>+O12+D12+H12+L12</f>
        <v>536.14001254806658</v>
      </c>
      <c r="Q12" s="141">
        <f>+P12+E12+I12+M12</f>
        <v>643.63915566767616</v>
      </c>
      <c r="S12" s="39">
        <f>+S7/3</f>
        <v>21.499828623921925</v>
      </c>
      <c r="T12" s="39">
        <f>+S7/3</f>
        <v>21.499828623921925</v>
      </c>
      <c r="U12" s="39">
        <f>+S7/3</f>
        <v>21.499828623921925</v>
      </c>
      <c r="V12" s="39">
        <f>+V7/3</f>
        <v>75.249400183726721</v>
      </c>
      <c r="W12" s="39">
        <f>+V7/3</f>
        <v>75.249400183726721</v>
      </c>
      <c r="X12" s="39">
        <f>+V7/3</f>
        <v>75.249400183726721</v>
      </c>
      <c r="Y12" s="39">
        <f>+Y7/3</f>
        <v>10.749914311960962</v>
      </c>
      <c r="Z12" s="39">
        <f>+Y7/3</f>
        <v>10.749914311960962</v>
      </c>
      <c r="AA12" s="39">
        <f>+Y7/3</f>
        <v>10.749914311960962</v>
      </c>
    </row>
    <row r="13" spans="1:30" ht="13.5" thickTop="1" x14ac:dyDescent="0.2">
      <c r="A13" s="71"/>
      <c r="B13" s="6"/>
      <c r="C13" s="3"/>
      <c r="D13" s="3"/>
      <c r="E13" s="3"/>
      <c r="F13" s="3"/>
      <c r="G13" s="3"/>
      <c r="H13" s="3"/>
      <c r="I13" s="3"/>
      <c r="J13" s="3"/>
      <c r="K13" s="66"/>
      <c r="L13" s="66"/>
      <c r="M13" s="66"/>
      <c r="N13" s="66"/>
      <c r="O13" s="66"/>
      <c r="P13" s="66"/>
      <c r="Q13" s="72"/>
      <c r="S13" s="126"/>
      <c r="T13" s="126"/>
      <c r="U13" s="126"/>
      <c r="V13" s="126"/>
      <c r="W13" s="126"/>
      <c r="X13" s="126"/>
      <c r="Y13" s="126"/>
      <c r="Z13" s="126"/>
      <c r="AA13" s="126"/>
    </row>
    <row r="14" spans="1:30" x14ac:dyDescent="0.2">
      <c r="A14" s="71"/>
      <c r="B14" s="6"/>
      <c r="C14" s="3"/>
      <c r="D14" s="3"/>
      <c r="E14" s="3"/>
      <c r="F14" s="3"/>
      <c r="G14" s="3"/>
      <c r="H14" s="3"/>
      <c r="I14" s="3"/>
      <c r="J14" s="3"/>
      <c r="K14" s="66"/>
      <c r="L14" s="66"/>
      <c r="M14" s="66"/>
      <c r="N14" s="66"/>
      <c r="O14" s="66"/>
      <c r="P14" s="66"/>
      <c r="Q14" s="72"/>
    </row>
    <row r="15" spans="1:30" s="272" customFormat="1" ht="33.75" x14ac:dyDescent="0.2">
      <c r="A15" s="64" t="s">
        <v>32</v>
      </c>
      <c r="B15" s="271" t="str">
        <f>+'FRACCIÓN I 2014'!B15</f>
        <v>FONDO ELEVALAR  LA CALIDAD DE EDUCACIÓN SUPERIOR  UPES (FORMULA CUPIA)</v>
      </c>
      <c r="C15" s="248"/>
      <c r="D15" s="248"/>
      <c r="E15" s="248"/>
      <c r="F15" s="248"/>
      <c r="G15" s="248"/>
      <c r="H15" s="248"/>
      <c r="I15" s="248"/>
      <c r="J15" s="248"/>
      <c r="K15" s="283">
        <f>+'FRACCIÓN I 2014'!J16</f>
        <v>0</v>
      </c>
      <c r="L15" s="283">
        <f>+'FRACCIÓN I 2014'!K16</f>
        <v>0</v>
      </c>
      <c r="M15" s="283">
        <f>+'FRACCIÓN I 2014'!L16</f>
        <v>0</v>
      </c>
      <c r="N15" s="245"/>
      <c r="O15" s="249">
        <f>+'FRACCIÓN III Ier 2014'!Q15+'FRACCIÓN III IIer 2014 '!K15</f>
        <v>0</v>
      </c>
      <c r="P15" s="249">
        <f>+O15+L15</f>
        <v>0</v>
      </c>
      <c r="Q15" s="269">
        <f>+P15+M15</f>
        <v>0</v>
      </c>
      <c r="T15" s="282"/>
    </row>
    <row r="16" spans="1:30" x14ac:dyDescent="0.2">
      <c r="A16" s="71"/>
      <c r="B16" s="84"/>
      <c r="C16" s="3"/>
      <c r="D16" s="46"/>
      <c r="E16" s="3"/>
      <c r="F16" s="3"/>
      <c r="G16" s="3"/>
      <c r="H16" s="3"/>
      <c r="I16" s="3"/>
      <c r="J16" s="3"/>
      <c r="K16" s="66"/>
      <c r="L16" s="66"/>
      <c r="M16" s="66"/>
      <c r="N16" s="66"/>
      <c r="O16" s="66"/>
      <c r="P16" s="66"/>
      <c r="Q16" s="72"/>
      <c r="S16" s="504" t="s">
        <v>83</v>
      </c>
      <c r="T16" s="505"/>
      <c r="U16" s="505"/>
      <c r="V16" s="505"/>
      <c r="W16" s="505"/>
      <c r="X16" s="505"/>
      <c r="Y16" s="505"/>
      <c r="Z16" s="505"/>
      <c r="AA16" s="506"/>
    </row>
    <row r="17" spans="1:27" x14ac:dyDescent="0.2">
      <c r="A17" s="71"/>
      <c r="B17" s="29"/>
      <c r="C17" s="3"/>
      <c r="D17" s="3"/>
      <c r="E17" s="3"/>
      <c r="F17" s="3"/>
      <c r="G17" s="3"/>
      <c r="H17" s="3"/>
      <c r="I17" s="3"/>
      <c r="J17" s="3"/>
      <c r="K17" s="66"/>
      <c r="L17" s="66"/>
      <c r="M17" s="66"/>
      <c r="N17" s="66"/>
      <c r="O17" s="66"/>
      <c r="P17" s="66"/>
      <c r="Q17" s="72"/>
    </row>
    <row r="18" spans="1:27" s="272" customFormat="1" ht="34.5" thickBot="1" x14ac:dyDescent="0.25">
      <c r="A18" s="64" t="s">
        <v>32</v>
      </c>
      <c r="B18" s="271" t="str">
        <f>+'FRACCIÓN I 2014'!B18</f>
        <v>EXPANSIÓN EN LA OFERTA EDUCATIVA EN EDUCACIÓN MEDIA SUPERIOR Y SUPERIOR (PROEXOEES)</v>
      </c>
      <c r="C18" s="248"/>
      <c r="D18" s="248"/>
      <c r="E18" s="248"/>
      <c r="F18" s="248"/>
      <c r="G18" s="248"/>
      <c r="H18" s="248"/>
      <c r="I18" s="248"/>
      <c r="J18" s="248"/>
      <c r="K18" s="283">
        <f>+'FRACCIÓN I 2014'!J19</f>
        <v>0</v>
      </c>
      <c r="L18" s="283">
        <f>+'FRACCIÓN I 2014'!K19</f>
        <v>0</v>
      </c>
      <c r="M18" s="283">
        <f>+'FRACCIÓN I 2014'!L19</f>
        <v>0</v>
      </c>
      <c r="N18" s="245"/>
      <c r="O18" s="249">
        <f>+'FRACCIÓN III Ier 2014'!Q18+'FRACCIÓN III IIer 2014 '!K18</f>
        <v>0</v>
      </c>
      <c r="P18" s="249">
        <f>+O18+L18</f>
        <v>0</v>
      </c>
      <c r="Q18" s="269">
        <f>+P18+M18</f>
        <v>0</v>
      </c>
    </row>
    <row r="19" spans="1:27" x14ac:dyDescent="0.2">
      <c r="A19" s="71"/>
      <c r="B19" s="85"/>
      <c r="C19" s="3"/>
      <c r="D19" s="3"/>
      <c r="E19" s="3"/>
      <c r="F19" s="3"/>
      <c r="G19" s="3"/>
      <c r="H19" s="3"/>
      <c r="I19" s="3"/>
      <c r="J19" s="3"/>
      <c r="K19" s="66"/>
      <c r="L19" s="66"/>
      <c r="M19" s="66"/>
      <c r="N19" s="66"/>
      <c r="O19" s="66"/>
      <c r="P19" s="66"/>
      <c r="Q19" s="72"/>
      <c r="S19" s="60"/>
      <c r="T19" s="61"/>
      <c r="U19" s="61"/>
      <c r="V19" s="61"/>
      <c r="W19" s="61"/>
      <c r="X19" s="61"/>
      <c r="Y19" s="61"/>
      <c r="Z19" s="61"/>
      <c r="AA19" s="62"/>
    </row>
    <row r="20" spans="1:27" x14ac:dyDescent="0.2">
      <c r="A20" s="71"/>
      <c r="B20" s="85"/>
      <c r="C20" s="3"/>
      <c r="D20" s="3"/>
      <c r="E20" s="3"/>
      <c r="F20" s="3"/>
      <c r="G20" s="3"/>
      <c r="H20" s="3"/>
      <c r="I20" s="3"/>
      <c r="J20" s="3"/>
      <c r="K20" s="66"/>
      <c r="L20" s="66"/>
      <c r="M20" s="66"/>
      <c r="N20" s="66"/>
      <c r="O20" s="66"/>
      <c r="P20" s="66"/>
      <c r="Q20" s="72"/>
      <c r="S20" s="522" t="s">
        <v>411</v>
      </c>
      <c r="T20" s="387"/>
      <c r="U20" s="387"/>
      <c r="V20" s="387"/>
      <c r="W20" s="387"/>
      <c r="X20" s="387"/>
      <c r="Y20" s="387"/>
      <c r="Z20" s="387"/>
      <c r="AA20" s="523"/>
    </row>
    <row r="21" spans="1:27" s="272" customFormat="1" ht="33.75" x14ac:dyDescent="0.2">
      <c r="A21" s="64" t="s">
        <v>32</v>
      </c>
      <c r="B21" s="271" t="str">
        <f>+'FRACCIÓN I 2014'!B21</f>
        <v>SANEAMIENTO FINANCIERO Y ATENCIÓN DE PROBLEMAS ESTRUCTURALES DE LAS UPE</v>
      </c>
      <c r="C21" s="248"/>
      <c r="D21" s="248"/>
      <c r="E21" s="248"/>
      <c r="F21" s="248"/>
      <c r="G21" s="248"/>
      <c r="H21" s="248"/>
      <c r="I21" s="248"/>
      <c r="J21" s="248"/>
      <c r="K21" s="283"/>
      <c r="L21" s="249"/>
      <c r="M21" s="249"/>
      <c r="N21" s="245"/>
      <c r="O21" s="249"/>
      <c r="P21" s="249"/>
      <c r="Q21" s="269"/>
      <c r="S21" s="270"/>
      <c r="T21" s="248"/>
      <c r="U21" s="248"/>
      <c r="V21" s="248"/>
      <c r="W21" s="248"/>
      <c r="X21" s="248"/>
      <c r="Y21" s="248"/>
      <c r="Z21" s="248"/>
      <c r="AA21" s="274"/>
    </row>
    <row r="22" spans="1:27" ht="22.5" x14ac:dyDescent="0.25">
      <c r="A22" s="71"/>
      <c r="B22" s="271" t="str">
        <f>+'FRACCIÓN I 2014'!B22</f>
        <v>MODALIDAD "A" REFORMAS EXTRUCTURALES</v>
      </c>
      <c r="C22" s="3"/>
      <c r="D22" s="3"/>
      <c r="E22" s="3"/>
      <c r="F22" s="3"/>
      <c r="G22" s="3"/>
      <c r="H22" s="3"/>
      <c r="I22" s="3"/>
      <c r="J22" s="3"/>
      <c r="K22" s="283">
        <f>+'FRACCIÓN I 2014'!J22</f>
        <v>0</v>
      </c>
      <c r="L22" s="283">
        <f>+'FRACCIÓN I 2014'!K22</f>
        <v>0</v>
      </c>
      <c r="M22" s="283">
        <f>+'FRACCIÓN I 2014'!L22</f>
        <v>0</v>
      </c>
      <c r="N22" s="66"/>
      <c r="O22" s="249">
        <f>+'FRACCIÓN III Ier 2014'!Q22+'FRACCIÓN III IIer 2014 '!K22</f>
        <v>0</v>
      </c>
      <c r="P22" s="249">
        <f>+O22+L22</f>
        <v>0</v>
      </c>
      <c r="Q22" s="269">
        <f>+P22+M22</f>
        <v>0</v>
      </c>
      <c r="S22" s="71"/>
      <c r="T22" s="3"/>
      <c r="U22" s="537" t="s">
        <v>64</v>
      </c>
      <c r="V22" s="537"/>
      <c r="W22" s="537"/>
      <c r="X22" s="537"/>
      <c r="Y22" s="537"/>
      <c r="Z22" s="3"/>
      <c r="AA22" s="63"/>
    </row>
    <row r="23" spans="1:27" x14ac:dyDescent="0.2">
      <c r="A23" s="71"/>
      <c r="B23" s="84"/>
      <c r="C23" s="3"/>
      <c r="D23" s="3"/>
      <c r="E23" s="3"/>
      <c r="F23" s="3"/>
      <c r="G23" s="3"/>
      <c r="H23" s="3"/>
      <c r="I23" s="3"/>
      <c r="J23" s="3"/>
      <c r="K23" s="66"/>
      <c r="L23" s="66"/>
      <c r="M23" s="66"/>
      <c r="N23" s="66"/>
      <c r="O23" s="66"/>
      <c r="P23" s="66"/>
      <c r="Q23" s="72"/>
      <c r="S23" s="71"/>
      <c r="T23" s="3"/>
      <c r="U23" s="46"/>
      <c r="V23" s="3"/>
      <c r="W23" s="46"/>
      <c r="X23" s="3"/>
      <c r="Y23" s="3"/>
      <c r="Z23" s="3"/>
      <c r="AA23" s="63"/>
    </row>
    <row r="24" spans="1:27" ht="33.75" x14ac:dyDescent="0.2">
      <c r="A24" s="64" t="s">
        <v>32</v>
      </c>
      <c r="B24" s="271" t="str">
        <f>+'FRACCIÓN I 2014'!B24</f>
        <v>SANEAMIENTO FINANCIERO Y ATENCIÓN DE PROBLEMAS ESTRUCTURALES DE LAS UPE</v>
      </c>
      <c r="C24" s="3"/>
      <c r="D24" s="3"/>
      <c r="E24" s="3"/>
      <c r="F24" s="3"/>
      <c r="G24" s="3"/>
      <c r="H24" s="83"/>
      <c r="I24" s="83"/>
      <c r="J24" s="83"/>
      <c r="K24" s="52"/>
      <c r="L24" s="52"/>
      <c r="M24" s="52"/>
      <c r="N24" s="66"/>
      <c r="O24" s="52"/>
      <c r="P24" s="52"/>
      <c r="Q24" s="75"/>
      <c r="S24" s="71"/>
      <c r="T24" s="3"/>
      <c r="U24" s="46"/>
      <c r="V24" s="46"/>
      <c r="W24" s="46"/>
      <c r="X24" s="3"/>
      <c r="Y24" s="3"/>
      <c r="Z24" s="3"/>
      <c r="AA24" s="63"/>
    </row>
    <row r="25" spans="1:27" s="272" customFormat="1" ht="22.5" x14ac:dyDescent="0.2">
      <c r="A25" s="64"/>
      <c r="B25" s="271" t="str">
        <f>+'FRACCIÓN I 2014'!B25</f>
        <v>MODALIDAD "B"PLANTILLA (RECONOCIMIENTO DE PLANTILLA)</v>
      </c>
      <c r="C25" s="248"/>
      <c r="D25" s="248"/>
      <c r="E25" s="248"/>
      <c r="F25" s="248"/>
      <c r="G25" s="248"/>
      <c r="H25" s="248"/>
      <c r="I25" s="248"/>
      <c r="J25" s="248"/>
      <c r="K25" s="283">
        <f>+'FRACCIÓN I 2014'!J26</f>
        <v>0</v>
      </c>
      <c r="L25" s="283">
        <f>+'FRACCIÓN I 2014'!K26</f>
        <v>0</v>
      </c>
      <c r="M25" s="283">
        <f>+'FRACCIÓN I 2014'!L26</f>
        <v>0</v>
      </c>
      <c r="N25" s="245"/>
      <c r="O25" s="249">
        <f>+'FRACCIÓN III Ier 2014'!Q25+'FRACCIÓN III IIer 2014 '!K25</f>
        <v>0</v>
      </c>
      <c r="P25" s="249">
        <f>+O25+L25</f>
        <v>0</v>
      </c>
      <c r="Q25" s="269">
        <f>+P25+M25</f>
        <v>0</v>
      </c>
      <c r="S25" s="270"/>
      <c r="T25" s="248"/>
      <c r="U25" s="248"/>
      <c r="V25" s="248"/>
      <c r="W25" s="273"/>
      <c r="X25" s="495" t="s">
        <v>69</v>
      </c>
      <c r="Y25" s="498" t="s">
        <v>67</v>
      </c>
      <c r="Z25" s="501" t="s">
        <v>70</v>
      </c>
      <c r="AA25" s="274"/>
    </row>
    <row r="26" spans="1:27" ht="15" x14ac:dyDescent="0.25">
      <c r="A26" s="82"/>
      <c r="B26" s="233"/>
      <c r="C26" s="3"/>
      <c r="D26" s="3"/>
      <c r="E26" s="3"/>
      <c r="F26" s="3"/>
      <c r="G26" s="3"/>
      <c r="H26" s="3"/>
      <c r="I26" s="3"/>
      <c r="J26" s="3"/>
      <c r="K26" s="52"/>
      <c r="L26" s="52"/>
      <c r="M26" s="52"/>
      <c r="N26" s="66"/>
      <c r="O26" s="52">
        <f>+'FRACCIÓN III Ier 2014'!Q26+'FRACCIÓN III IIer 2014 '!K26</f>
        <v>0</v>
      </c>
      <c r="P26" s="52">
        <f>+O26+L26</f>
        <v>0</v>
      </c>
      <c r="Q26" s="75">
        <f>+P26+M26</f>
        <v>0</v>
      </c>
      <c r="S26" s="71"/>
      <c r="T26" s="3"/>
      <c r="U26" s="3"/>
      <c r="V26" s="3"/>
      <c r="W26" s="46"/>
      <c r="X26" s="496"/>
      <c r="Y26" s="499"/>
      <c r="Z26" s="502"/>
      <c r="AA26" s="63"/>
    </row>
    <row r="27" spans="1:27" ht="46.5" customHeight="1" x14ac:dyDescent="0.2">
      <c r="A27" s="64" t="s">
        <v>32</v>
      </c>
      <c r="B27" s="271" t="str">
        <f>+'FRACCIÓN I 2014'!B28</f>
        <v>SANEAMIENTO FINANCIERO Y ATENCIÓN DE PROBLEMAS ESTRUCTURALES DE LAS UPE</v>
      </c>
      <c r="C27" s="3"/>
      <c r="D27" s="3"/>
      <c r="E27" s="3"/>
      <c r="F27" s="3"/>
      <c r="G27" s="3"/>
      <c r="H27" s="3"/>
      <c r="I27" s="3"/>
      <c r="J27" s="3"/>
      <c r="K27" s="66"/>
      <c r="L27" s="66"/>
      <c r="M27" s="66"/>
      <c r="N27" s="66"/>
      <c r="O27" s="66"/>
      <c r="P27" s="66"/>
      <c r="Q27" s="72"/>
      <c r="S27" s="71"/>
      <c r="T27" s="3"/>
      <c r="U27" s="3"/>
      <c r="V27" s="3"/>
      <c r="W27" s="46"/>
      <c r="X27" s="497"/>
      <c r="Y27" s="500"/>
      <c r="Z27" s="503"/>
      <c r="AA27" s="63"/>
    </row>
    <row r="28" spans="1:27" s="272" customFormat="1" ht="22.5" x14ac:dyDescent="0.2">
      <c r="A28" s="270"/>
      <c r="B28" s="271" t="str">
        <f>+'FRACCIÓN I 2014'!B29</f>
        <v>MODALIDAD "C" SANEAMIENTO FINANCIERO</v>
      </c>
      <c r="C28" s="248"/>
      <c r="D28" s="248"/>
      <c r="E28" s="248"/>
      <c r="F28" s="248"/>
      <c r="G28" s="248"/>
      <c r="H28" s="248"/>
      <c r="I28" s="248"/>
      <c r="J28" s="248"/>
      <c r="K28" s="283">
        <f>+'FRACCIÓN I 2014'!J29</f>
        <v>0</v>
      </c>
      <c r="L28" s="283">
        <f>+'FRACCIÓN I 2014'!K29</f>
        <v>0</v>
      </c>
      <c r="M28" s="283">
        <f>+'FRACCIÓN I 2014'!L29</f>
        <v>0</v>
      </c>
      <c r="N28" s="245"/>
      <c r="O28" s="249">
        <f>+'FRACCIÓN III Ier 2014'!Q28+'FRACCIÓN III IIer 2014 '!K28</f>
        <v>0</v>
      </c>
      <c r="P28" s="249">
        <f>+O28+L28</f>
        <v>0</v>
      </c>
      <c r="Q28" s="269">
        <f>+P28+M28</f>
        <v>0</v>
      </c>
      <c r="S28" s="270"/>
      <c r="T28" s="248"/>
      <c r="U28" s="248"/>
      <c r="V28" s="248"/>
      <c r="W28" s="248"/>
      <c r="X28" s="279"/>
      <c r="Y28" s="280"/>
      <c r="Z28" s="248"/>
      <c r="AA28" s="274"/>
    </row>
    <row r="29" spans="1:27" ht="15" x14ac:dyDescent="0.25">
      <c r="A29" s="82"/>
      <c r="B29" s="84"/>
      <c r="C29" s="3"/>
      <c r="D29" s="3"/>
      <c r="E29" s="3"/>
      <c r="F29" s="3"/>
      <c r="G29" s="3"/>
      <c r="H29" s="3"/>
      <c r="I29" s="3"/>
      <c r="J29" s="3"/>
      <c r="K29" s="52"/>
      <c r="L29" s="52"/>
      <c r="M29" s="52"/>
      <c r="N29" s="66"/>
      <c r="O29" s="52"/>
      <c r="P29" s="52"/>
      <c r="Q29" s="75"/>
      <c r="S29" s="71"/>
      <c r="T29" s="3"/>
      <c r="U29" s="507" t="s">
        <v>65</v>
      </c>
      <c r="V29" s="507"/>
      <c r="W29" s="46"/>
      <c r="X29" s="128">
        <v>3299.7773155999998</v>
      </c>
      <c r="Y29" s="131">
        <f>+X29/X33</f>
        <v>0.73262342491545351</v>
      </c>
      <c r="Z29" s="135" t="s">
        <v>71</v>
      </c>
      <c r="AA29" s="63"/>
    </row>
    <row r="30" spans="1:27" x14ac:dyDescent="0.2">
      <c r="A30" s="71"/>
      <c r="B30" s="84"/>
      <c r="C30" s="3"/>
      <c r="D30" s="3"/>
      <c r="E30" s="3"/>
      <c r="F30" s="3"/>
      <c r="G30" s="3"/>
      <c r="H30" s="3"/>
      <c r="I30" s="3"/>
      <c r="J30" s="3"/>
      <c r="K30" s="66"/>
      <c r="L30" s="66"/>
      <c r="M30" s="66"/>
      <c r="N30" s="66"/>
      <c r="O30" s="66"/>
      <c r="P30" s="66"/>
      <c r="Q30" s="72"/>
      <c r="S30" s="71"/>
      <c r="T30" s="3"/>
      <c r="U30" s="3"/>
      <c r="V30" s="3"/>
      <c r="W30" s="3"/>
      <c r="X30" s="3"/>
      <c r="Y30" s="3"/>
      <c r="Z30" s="136"/>
      <c r="AA30" s="63"/>
    </row>
    <row r="31" spans="1:27" ht="15" x14ac:dyDescent="0.2">
      <c r="A31" s="64" t="s">
        <v>32</v>
      </c>
      <c r="B31" s="271" t="str">
        <f>+'FRACCIÓN I 2014'!B32</f>
        <v>PROG.  DE CARRERA DOCENTE UPES</v>
      </c>
      <c r="C31" s="3"/>
      <c r="D31" s="3"/>
      <c r="E31" s="3"/>
      <c r="F31" s="3"/>
      <c r="G31" s="3"/>
      <c r="H31" s="3"/>
      <c r="I31" s="3"/>
      <c r="J31" s="3"/>
      <c r="K31" s="283">
        <f>+'FRACCIÓN I 2014'!J33</f>
        <v>0</v>
      </c>
      <c r="L31" s="283">
        <f>+'FRACCIÓN I 2014'!K33</f>
        <v>0</v>
      </c>
      <c r="M31" s="283">
        <f>+'FRACCIÓN I 2014'!L33</f>
        <v>0</v>
      </c>
      <c r="N31" s="66"/>
      <c r="O31" s="52">
        <f>+'FRACCIÓN III Ier 2014'!Q31+'FRACCIÓN III IIer 2014 '!K31</f>
        <v>0</v>
      </c>
      <c r="P31" s="52">
        <f>+O31+L31</f>
        <v>0</v>
      </c>
      <c r="Q31" s="75">
        <f>+P31+M31</f>
        <v>0</v>
      </c>
      <c r="S31" s="71"/>
      <c r="T31" s="3"/>
      <c r="U31" s="507" t="s">
        <v>66</v>
      </c>
      <c r="V31" s="508"/>
      <c r="W31" s="3"/>
      <c r="X31" s="128">
        <v>1204.279207</v>
      </c>
      <c r="Y31" s="131">
        <f>+X31/X33</f>
        <v>0.26737657508454643</v>
      </c>
      <c r="Z31" s="135" t="s">
        <v>72</v>
      </c>
      <c r="AA31" s="63"/>
    </row>
    <row r="32" spans="1:27" ht="15" x14ac:dyDescent="0.25">
      <c r="A32" s="82"/>
      <c r="B32" s="86"/>
      <c r="C32" s="3"/>
      <c r="D32" s="3"/>
      <c r="E32" s="3"/>
      <c r="F32" s="3"/>
      <c r="G32" s="3"/>
      <c r="H32" s="3"/>
      <c r="I32" s="3"/>
      <c r="J32" s="3"/>
      <c r="K32" s="52"/>
      <c r="L32" s="52"/>
      <c r="M32" s="52"/>
      <c r="N32" s="66"/>
      <c r="O32" s="52"/>
      <c r="P32" s="52"/>
      <c r="Q32" s="75"/>
      <c r="S32" s="71"/>
      <c r="T32" s="3"/>
      <c r="U32" s="3"/>
      <c r="V32" s="3"/>
      <c r="W32" s="3"/>
      <c r="X32" s="3"/>
      <c r="Y32" s="3"/>
      <c r="Z32" s="136"/>
      <c r="AA32" s="63"/>
    </row>
    <row r="33" spans="1:27" ht="13.5" thickBot="1" x14ac:dyDescent="0.25">
      <c r="A33" s="71"/>
      <c r="B33" s="84"/>
      <c r="C33" s="3"/>
      <c r="D33" s="3"/>
      <c r="E33" s="3"/>
      <c r="F33" s="3"/>
      <c r="G33" s="3"/>
      <c r="H33" s="3"/>
      <c r="I33" s="3"/>
      <c r="J33" s="3"/>
      <c r="K33" s="52"/>
      <c r="L33" s="52"/>
      <c r="M33" s="52"/>
      <c r="N33" s="66"/>
      <c r="O33" s="66"/>
      <c r="P33" s="66"/>
      <c r="Q33" s="72"/>
      <c r="S33" s="71"/>
      <c r="T33" s="3"/>
      <c r="U33" s="125" t="s">
        <v>68</v>
      </c>
      <c r="V33" s="3"/>
      <c r="W33" s="46"/>
      <c r="X33" s="134">
        <f>+X29+X31</f>
        <v>4504.0565225999999</v>
      </c>
      <c r="Y33" s="131">
        <f>+Y29+Y31</f>
        <v>1</v>
      </c>
      <c r="Z33" s="135" t="s">
        <v>73</v>
      </c>
      <c r="AA33" s="63"/>
    </row>
    <row r="34" spans="1:27" ht="44.25" customHeight="1" thickTop="1" x14ac:dyDescent="0.2">
      <c r="A34" s="64" t="s">
        <v>32</v>
      </c>
      <c r="B34" s="271" t="str">
        <f>+'FRACCIÓN I 2014'!B35</f>
        <v>FONDO PROGRAMA DE FORTALECIMIENTO DE LA CALIDAD EN INSTITUCIONES EDUCATIVAS PROFOCIE</v>
      </c>
      <c r="C34" s="3"/>
      <c r="D34" s="3"/>
      <c r="E34" s="3"/>
      <c r="F34" s="3"/>
      <c r="G34" s="3"/>
      <c r="H34" s="3"/>
      <c r="I34" s="3"/>
      <c r="J34" s="3"/>
      <c r="K34" s="283">
        <f>+'FRACCIÓN I 2014'!J36</f>
        <v>0</v>
      </c>
      <c r="L34" s="283">
        <f>+'FRACCIÓN I 2014'!K36</f>
        <v>0</v>
      </c>
      <c r="M34" s="283">
        <f>+'FRACCIÓN I 2014'!L36</f>
        <v>0</v>
      </c>
      <c r="N34" s="66"/>
      <c r="O34" s="249">
        <f>+'FRACCIÓN III Ier 2014'!Q34+'FRACCIÓN III IIer 2014 '!K34</f>
        <v>0</v>
      </c>
      <c r="P34" s="249">
        <f>+O34+L34</f>
        <v>0</v>
      </c>
      <c r="Q34" s="269">
        <f>+P34+M34</f>
        <v>0</v>
      </c>
      <c r="S34" s="71"/>
      <c r="T34" s="3"/>
      <c r="U34" s="3"/>
      <c r="V34" s="3"/>
      <c r="W34" s="3"/>
      <c r="X34" s="3"/>
      <c r="Y34" s="3"/>
      <c r="Z34" s="3"/>
      <c r="AA34" s="63"/>
    </row>
    <row r="35" spans="1:27" ht="15" x14ac:dyDescent="0.25">
      <c r="A35" s="82"/>
      <c r="B35" s="86"/>
      <c r="C35" s="3"/>
      <c r="D35" s="3"/>
      <c r="E35" s="3"/>
      <c r="F35" s="3"/>
      <c r="G35" s="3"/>
      <c r="H35" s="3"/>
      <c r="I35" s="3"/>
      <c r="J35" s="3"/>
      <c r="K35" s="52"/>
      <c r="L35" s="52"/>
      <c r="M35" s="52"/>
      <c r="N35" s="66"/>
      <c r="O35" s="52"/>
      <c r="P35" s="52"/>
      <c r="Q35" s="75"/>
      <c r="S35" s="71"/>
      <c r="T35" s="3"/>
      <c r="U35" s="3"/>
      <c r="V35" s="3"/>
      <c r="W35" s="3"/>
      <c r="X35" s="3"/>
      <c r="Y35" s="3"/>
      <c r="Z35" s="3"/>
      <c r="AA35" s="63"/>
    </row>
    <row r="36" spans="1:27" ht="13.5" thickBot="1" x14ac:dyDescent="0.25">
      <c r="A36" s="71"/>
      <c r="B36" s="84"/>
      <c r="C36" s="3"/>
      <c r="D36" s="3"/>
      <c r="E36" s="3"/>
      <c r="F36" s="3"/>
      <c r="G36" s="3"/>
      <c r="H36" s="3"/>
      <c r="I36" s="3"/>
      <c r="J36" s="3"/>
      <c r="K36" s="52"/>
      <c r="L36" s="52"/>
      <c r="M36" s="52"/>
      <c r="N36" s="66"/>
      <c r="O36" s="66"/>
      <c r="P36" s="66"/>
      <c r="Q36" s="72"/>
      <c r="S36" s="77"/>
      <c r="T36" s="78"/>
      <c r="U36" s="78"/>
      <c r="V36" s="78"/>
      <c r="W36" s="78"/>
      <c r="X36" s="78"/>
      <c r="Y36" s="78"/>
      <c r="Z36" s="78"/>
      <c r="AA36" s="111"/>
    </row>
    <row r="37" spans="1:27" ht="22.5" x14ac:dyDescent="0.2">
      <c r="A37" s="64" t="s">
        <v>32</v>
      </c>
      <c r="B37" s="271" t="str">
        <f>+'FRACCIÓN I 2014'!B38</f>
        <v xml:space="preserve">PIFI: PROGRAMA INTEGRAL DE FORTALECIMIENTO INSTITUCIONAL </v>
      </c>
      <c r="C37" s="3"/>
      <c r="D37" s="3"/>
      <c r="E37" s="3"/>
      <c r="F37" s="3"/>
      <c r="G37" s="3"/>
      <c r="H37" s="3"/>
      <c r="I37" s="3"/>
      <c r="J37" s="3"/>
      <c r="K37" s="283">
        <f>+'FRACCIÓN I 2014'!J39</f>
        <v>0</v>
      </c>
      <c r="L37" s="283">
        <f>+'FRACCIÓN I 2014'!K39</f>
        <v>0</v>
      </c>
      <c r="M37" s="283">
        <f>+'FRACCIÓN I 2014'!L39</f>
        <v>0</v>
      </c>
      <c r="N37" s="66"/>
      <c r="O37" s="249">
        <f>+'FRACCIÓN III Ier 2014'!Q37+'FRACCIÓN III IIer 2014 '!K37</f>
        <v>0</v>
      </c>
      <c r="P37" s="249">
        <f>+O37+L37</f>
        <v>0</v>
      </c>
      <c r="Q37" s="269">
        <f>+P37+M37</f>
        <v>0</v>
      </c>
    </row>
    <row r="38" spans="1:27" ht="15" x14ac:dyDescent="0.25">
      <c r="A38" s="82"/>
      <c r="B38" s="87"/>
      <c r="C38" s="3"/>
      <c r="D38" s="3"/>
      <c r="E38" s="3"/>
      <c r="F38" s="3"/>
      <c r="G38" s="3"/>
      <c r="H38" s="3"/>
      <c r="I38" s="3"/>
      <c r="J38" s="3"/>
      <c r="K38" s="52"/>
      <c r="L38" s="52"/>
      <c r="M38" s="52"/>
      <c r="N38" s="66"/>
      <c r="O38" s="52"/>
      <c r="P38" s="52"/>
      <c r="Q38" s="75"/>
    </row>
    <row r="39" spans="1:27" x14ac:dyDescent="0.2">
      <c r="A39" s="71"/>
      <c r="B39" s="84"/>
      <c r="C39" s="3"/>
      <c r="D39" s="3"/>
      <c r="E39" s="3"/>
      <c r="F39" s="3"/>
      <c r="G39" s="3"/>
      <c r="H39" s="3"/>
      <c r="I39" s="3"/>
      <c r="J39" s="3"/>
      <c r="K39" s="52"/>
      <c r="L39" s="52"/>
      <c r="M39" s="52"/>
      <c r="N39" s="66"/>
      <c r="O39" s="66"/>
      <c r="P39" s="66"/>
      <c r="Q39" s="72"/>
    </row>
    <row r="40" spans="1:27" ht="41.25" customHeight="1" x14ac:dyDescent="0.2">
      <c r="A40" s="64" t="s">
        <v>32</v>
      </c>
      <c r="B40" s="271" t="str">
        <f>+'FRACCIÓN I 2014'!B41</f>
        <v>PRODEP: PROGRAMA  DE MEJORAMIENTO AL PROFESORADO PRODEP (ANTES PROMEP)</v>
      </c>
      <c r="C40" s="3"/>
      <c r="D40" s="3"/>
      <c r="E40" s="3"/>
      <c r="F40" s="3"/>
      <c r="G40" s="3"/>
      <c r="H40" s="3"/>
      <c r="I40" s="3"/>
      <c r="J40" s="3"/>
      <c r="K40" s="283">
        <f>+'FRACCIÓN I 2014'!J42</f>
        <v>0</v>
      </c>
      <c r="L40" s="283">
        <f>+'FRACCIÓN I 2014'!K42</f>
        <v>1.1237200000000001</v>
      </c>
      <c r="M40" s="283">
        <f>+'FRACCIÓN I 2014'!L42</f>
        <v>0</v>
      </c>
      <c r="N40" s="66"/>
      <c r="O40" s="249">
        <f>+'FRACCIÓN III Ier 2014'!Q40+'FRACCIÓN III IIer 2014 '!K40</f>
        <v>0</v>
      </c>
      <c r="P40" s="249">
        <f>+O40+L40</f>
        <v>1.1237200000000001</v>
      </c>
      <c r="Q40" s="269">
        <f>+P40+M40</f>
        <v>1.1237200000000001</v>
      </c>
      <c r="T40" s="490" t="s">
        <v>412</v>
      </c>
      <c r="U40" s="491"/>
      <c r="V40" s="491"/>
      <c r="W40" s="491"/>
      <c r="X40" s="491"/>
      <c r="Y40" s="491"/>
      <c r="Z40" s="492"/>
    </row>
    <row r="41" spans="1:27" ht="15" x14ac:dyDescent="0.25">
      <c r="A41" s="82"/>
      <c r="B41" s="234"/>
      <c r="C41" s="3"/>
      <c r="D41" s="3"/>
      <c r="E41" s="3"/>
      <c r="F41" s="3"/>
      <c r="G41" s="3"/>
      <c r="H41" s="3"/>
      <c r="I41" s="3"/>
      <c r="J41" s="3"/>
      <c r="K41" s="52"/>
      <c r="L41" s="52"/>
      <c r="M41" s="52"/>
      <c r="N41" s="66"/>
      <c r="O41" s="52"/>
      <c r="P41" s="52"/>
      <c r="Q41" s="75"/>
    </row>
    <row r="42" spans="1:27" hidden="1" x14ac:dyDescent="0.2">
      <c r="A42" s="71"/>
      <c r="B42" s="3"/>
      <c r="C42" s="3"/>
      <c r="D42" s="3"/>
      <c r="E42" s="3"/>
      <c r="F42" s="3"/>
      <c r="G42" s="3"/>
      <c r="H42" s="3"/>
      <c r="I42" s="3"/>
      <c r="J42" s="3"/>
      <c r="K42" s="66"/>
      <c r="L42" s="66"/>
      <c r="M42" s="66"/>
      <c r="N42" s="66"/>
      <c r="O42" s="66"/>
      <c r="P42" s="66"/>
      <c r="Q42" s="72"/>
    </row>
    <row r="43" spans="1:27" ht="13.5" thickBot="1" x14ac:dyDescent="0.25">
      <c r="A43" s="71"/>
      <c r="B43" s="81" t="s">
        <v>404</v>
      </c>
      <c r="C43" s="32">
        <f>+C12+C15+C18+C21+C24+C26+C29+C32+C35+C38+C41</f>
        <v>21.499828623921925</v>
      </c>
      <c r="D43" s="32">
        <f>+D12+D15+D18+D21+D24+D26+D29+D32+D35+D38+D41</f>
        <v>21.499828623921925</v>
      </c>
      <c r="E43" s="32">
        <f>+E12+E15+E18+E21+E24+E26+E29+E32+E35+E38+E41</f>
        <v>21.499828623921925</v>
      </c>
      <c r="F43" s="3"/>
      <c r="G43" s="32">
        <f>+G12+G15+G18+G21+G24+G26+G29+G32+G35+G38+G41</f>
        <v>75.249400183726721</v>
      </c>
      <c r="H43" s="32">
        <f>+H12+H15+H18+H21+H24+H26+H29+H32+H35+H38+H41</f>
        <v>75.249400183726721</v>
      </c>
      <c r="I43" s="32">
        <f>+I12+I15+I18+I21+I24+I26+I29+I32+I35+I38+I41</f>
        <v>75.249400183726721</v>
      </c>
      <c r="J43" s="3"/>
      <c r="K43" s="32">
        <f>+K12+K15+K18+K21+K24+K26+K29+K32+K35+K38+K41</f>
        <v>10.749914311960962</v>
      </c>
      <c r="L43" s="32">
        <f>+L12+L15+L18+L21+L24+L26+L29+L32+L35+L38+L41</f>
        <v>10.749914311960962</v>
      </c>
      <c r="M43" s="32">
        <f>+M12+M15+M18+M21+M24+M26+M29+M32+M35+M38+M41</f>
        <v>10.749914311960962</v>
      </c>
      <c r="N43" s="66"/>
      <c r="O43" s="32">
        <f>+O12+O15+O18+O21+O24+O26+O29+O32+O35+O38+O41</f>
        <v>428.64086942845688</v>
      </c>
      <c r="P43" s="32">
        <f>+P12+P15+P18+P21+P24+P26+P29+P32+P35+P38+P41</f>
        <v>536.14001254806658</v>
      </c>
      <c r="Q43" s="141">
        <f>+Q12+Q15+Q18+Q21+Q24+Q26+Q29+Q32+Q35+Q38+Q41</f>
        <v>643.63915566767616</v>
      </c>
    </row>
    <row r="44" spans="1:27" ht="15.75" thickTop="1" x14ac:dyDescent="0.25">
      <c r="A44" s="82"/>
      <c r="C44" s="3"/>
      <c r="D44" s="3"/>
      <c r="E44" s="3"/>
      <c r="F44" s="3"/>
      <c r="G44" s="3"/>
      <c r="H44" s="3"/>
      <c r="I44" s="3"/>
      <c r="J44" s="3"/>
      <c r="K44" s="66"/>
      <c r="L44" s="66"/>
      <c r="M44" s="66"/>
      <c r="N44" s="66"/>
      <c r="O44" s="66"/>
      <c r="P44" s="66"/>
      <c r="Q44" s="72"/>
      <c r="R44" s="137" t="s">
        <v>63</v>
      </c>
      <c r="S44" s="5">
        <f>'HOJA DE TRABAJO DE LA IES'!G33+'HOJA DE TRABAJO DE LA IES'!H33+'HOJA DE TRABAJO DE LA IES'!I33</f>
        <v>1206.15438827</v>
      </c>
      <c r="U44" s="5">
        <f>+S44*Y31</f>
        <v>322.49742935882881</v>
      </c>
      <c r="V44" s="124" t="s">
        <v>39</v>
      </c>
    </row>
    <row r="45" spans="1:27" ht="13.5" thickBot="1" x14ac:dyDescent="0.25">
      <c r="A45" s="71"/>
      <c r="B45" s="32" t="s">
        <v>405</v>
      </c>
      <c r="C45" s="3"/>
      <c r="D45" s="3"/>
      <c r="E45" s="32">
        <f>+C43+D43+E43</f>
        <v>64.499485871765771</v>
      </c>
      <c r="F45" s="3"/>
      <c r="G45" s="3"/>
      <c r="H45" s="3"/>
      <c r="I45" s="32">
        <f>+G43+H43+I43</f>
        <v>225.74820055118016</v>
      </c>
      <c r="J45" s="3"/>
      <c r="K45" s="3"/>
      <c r="L45" s="3"/>
      <c r="M45" s="32">
        <f>+K43+L43+M43</f>
        <v>32.249742935882885</v>
      </c>
      <c r="N45" s="3"/>
      <c r="O45" s="3"/>
      <c r="P45" s="3"/>
      <c r="Q45" s="141">
        <f>+E45+I45+M45</f>
        <v>322.49742935882881</v>
      </c>
      <c r="U45" s="166">
        <v>321645850.402834</v>
      </c>
    </row>
    <row r="46" spans="1:27" ht="14.25" thickTop="1" thickBot="1" x14ac:dyDescent="0.25">
      <c r="A46" s="71"/>
      <c r="B46" s="32" t="s">
        <v>436</v>
      </c>
      <c r="C46" s="3"/>
      <c r="D46" s="3"/>
      <c r="E46" s="32">
        <f>'FRACCIÓN III Ier 2014'!E46+E45</f>
        <v>126.28715401358799</v>
      </c>
      <c r="F46" s="3"/>
      <c r="G46" s="3"/>
      <c r="H46" s="3"/>
      <c r="I46" s="32">
        <f>'FRACCIÓN III Ier 2014'!I46+I45</f>
        <v>452.98808608732054</v>
      </c>
      <c r="J46" s="3"/>
      <c r="K46" s="3"/>
      <c r="L46" s="3"/>
      <c r="M46" s="32">
        <f>'FRACCIÓN III Ier 2014'!M46+M45</f>
        <v>64.363915566767616</v>
      </c>
      <c r="N46" s="3"/>
      <c r="O46" s="3"/>
      <c r="P46" s="3"/>
      <c r="Q46" s="141">
        <f>+E46+I46+M46</f>
        <v>643.63915566767605</v>
      </c>
      <c r="U46" s="167">
        <f>U45/3</f>
        <v>107215283.46761133</v>
      </c>
    </row>
    <row r="47" spans="1:27" ht="14.25" thickTop="1" thickBot="1" x14ac:dyDescent="0.25">
      <c r="A47" s="77"/>
      <c r="B47" s="78"/>
      <c r="C47" s="78"/>
      <c r="D47" s="78"/>
      <c r="E47" s="78"/>
      <c r="F47" s="78"/>
      <c r="G47" s="78"/>
      <c r="H47" s="78"/>
      <c r="I47" s="78"/>
      <c r="J47" s="78"/>
      <c r="K47" s="78"/>
      <c r="L47" s="78"/>
      <c r="M47" s="78"/>
      <c r="N47" s="78"/>
      <c r="O47" s="78"/>
      <c r="P47" s="78"/>
      <c r="Q47" s="111"/>
    </row>
  </sheetData>
  <mergeCells count="34">
    <mergeCell ref="S16:AA16"/>
    <mergeCell ref="U31:V31"/>
    <mergeCell ref="T40:Z40"/>
    <mergeCell ref="S20:AA20"/>
    <mergeCell ref="U22:Y22"/>
    <mergeCell ref="X25:X27"/>
    <mergeCell ref="Y25:Y27"/>
    <mergeCell ref="Z25:Z27"/>
    <mergeCell ref="U29:V29"/>
    <mergeCell ref="S7:U8"/>
    <mergeCell ref="V7:X8"/>
    <mergeCell ref="Y7:AA8"/>
    <mergeCell ref="AB7:AB8"/>
    <mergeCell ref="S9:U9"/>
    <mergeCell ref="V9:X9"/>
    <mergeCell ref="Y9:AA9"/>
    <mergeCell ref="A6:Q6"/>
    <mergeCell ref="S4:AA4"/>
    <mergeCell ref="S5:AA5"/>
    <mergeCell ref="S6:U6"/>
    <mergeCell ref="V6:X6"/>
    <mergeCell ref="Y6:AA6"/>
    <mergeCell ref="A1:Q1"/>
    <mergeCell ref="A2:Q2"/>
    <mergeCell ref="A3:Q3"/>
    <mergeCell ref="A4:Q4"/>
    <mergeCell ref="A5:Q5"/>
    <mergeCell ref="A7:A9"/>
    <mergeCell ref="B7:B9"/>
    <mergeCell ref="O7:Q8"/>
    <mergeCell ref="C7:M7"/>
    <mergeCell ref="C8:E8"/>
    <mergeCell ref="G8:I8"/>
    <mergeCell ref="K8:M8"/>
  </mergeCells>
  <pageMargins left="0.7" right="0.7" top="0.75" bottom="0.75" header="0.3" footer="0.3"/>
  <pageSetup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E49"/>
  <sheetViews>
    <sheetView topLeftCell="K24" workbookViewId="0">
      <selection activeCell="R24" sqref="R1:AC1048576"/>
    </sheetView>
  </sheetViews>
  <sheetFormatPr baseColWidth="10" defaultRowHeight="12.75" x14ac:dyDescent="0.2"/>
  <cols>
    <col min="1" max="1" width="19.5703125" customWidth="1"/>
    <col min="2" max="2" width="28.85546875" customWidth="1"/>
    <col min="3" max="3" width="11.7109375" customWidth="1"/>
    <col min="4" max="4" width="12.85546875" customWidth="1"/>
    <col min="5" max="5" width="13" customWidth="1"/>
    <col min="6" max="6" width="2.140625" customWidth="1"/>
    <col min="7" max="8" width="12.28515625" customWidth="1"/>
    <col min="9" max="9" width="12.7109375" customWidth="1"/>
    <col min="10" max="10" width="2" customWidth="1"/>
    <col min="11" max="11" width="11.85546875" customWidth="1"/>
    <col min="12" max="13" width="12.7109375" customWidth="1"/>
    <col min="14" max="14" width="3.140625" customWidth="1"/>
    <col min="15" max="15" width="10.7109375" customWidth="1"/>
    <col min="16" max="16" width="13.28515625" customWidth="1"/>
    <col min="17" max="17" width="12.5703125" customWidth="1"/>
    <col min="18" max="18" width="12.5703125" hidden="1" customWidth="1"/>
    <col min="19" max="20" width="11.42578125" hidden="1" customWidth="1"/>
    <col min="21" max="21" width="12.85546875" hidden="1" customWidth="1"/>
    <col min="22" max="22" width="15.42578125" hidden="1" customWidth="1"/>
    <col min="23" max="29" width="11.42578125" hidden="1" customWidth="1"/>
    <col min="30" max="30" width="11.42578125" customWidth="1"/>
  </cols>
  <sheetData>
    <row r="1" spans="1:31" ht="12.75" customHeight="1" x14ac:dyDescent="0.2">
      <c r="A1" s="488" t="s">
        <v>31</v>
      </c>
      <c r="B1" s="488"/>
      <c r="C1" s="488"/>
      <c r="D1" s="488"/>
      <c r="E1" s="488"/>
      <c r="F1" s="488"/>
      <c r="G1" s="488"/>
      <c r="H1" s="488"/>
      <c r="I1" s="488"/>
      <c r="J1" s="488"/>
      <c r="K1" s="488"/>
      <c r="L1" s="488"/>
      <c r="M1" s="488"/>
      <c r="N1" s="488"/>
      <c r="O1" s="488"/>
      <c r="P1" s="488"/>
      <c r="Q1" s="488"/>
      <c r="R1" s="265"/>
      <c r="S1" s="1"/>
      <c r="T1" s="1"/>
      <c r="U1" s="1"/>
    </row>
    <row r="2" spans="1:31" ht="12.75" customHeight="1" x14ac:dyDescent="0.2">
      <c r="A2" s="488" t="s">
        <v>123</v>
      </c>
      <c r="B2" s="488"/>
      <c r="C2" s="488"/>
      <c r="D2" s="488"/>
      <c r="E2" s="488"/>
      <c r="F2" s="488"/>
      <c r="G2" s="488"/>
      <c r="H2" s="488"/>
      <c r="I2" s="488"/>
      <c r="J2" s="488"/>
      <c r="K2" s="488"/>
      <c r="L2" s="488"/>
      <c r="M2" s="488"/>
      <c r="N2" s="488"/>
      <c r="O2" s="488"/>
      <c r="P2" s="488"/>
      <c r="Q2" s="488"/>
      <c r="R2" s="265"/>
      <c r="S2" s="1"/>
      <c r="T2" s="1"/>
      <c r="U2" s="1"/>
    </row>
    <row r="3" spans="1:31" ht="12.75" customHeight="1" x14ac:dyDescent="0.2">
      <c r="A3" s="488" t="s">
        <v>17</v>
      </c>
      <c r="B3" s="488"/>
      <c r="C3" s="488"/>
      <c r="D3" s="488"/>
      <c r="E3" s="488"/>
      <c r="F3" s="488"/>
      <c r="G3" s="488"/>
      <c r="H3" s="488"/>
      <c r="I3" s="488"/>
      <c r="J3" s="488"/>
      <c r="K3" s="488"/>
      <c r="L3" s="488"/>
      <c r="M3" s="488"/>
      <c r="N3" s="488"/>
      <c r="O3" s="488"/>
      <c r="P3" s="488"/>
      <c r="Q3" s="488"/>
      <c r="R3" s="265"/>
      <c r="S3" s="1"/>
      <c r="T3" s="1"/>
      <c r="U3" s="1"/>
    </row>
    <row r="4" spans="1:31" ht="15" customHeight="1" x14ac:dyDescent="0.2">
      <c r="A4" s="489" t="s">
        <v>1</v>
      </c>
      <c r="B4" s="489"/>
      <c r="C4" s="489"/>
      <c r="D4" s="489"/>
      <c r="E4" s="489"/>
      <c r="F4" s="489"/>
      <c r="G4" s="489"/>
      <c r="H4" s="489"/>
      <c r="I4" s="489"/>
      <c r="J4" s="489"/>
      <c r="K4" s="489"/>
      <c r="L4" s="489"/>
      <c r="M4" s="489"/>
      <c r="N4" s="489"/>
      <c r="O4" s="489"/>
      <c r="P4" s="489"/>
      <c r="Q4" s="489"/>
      <c r="R4" s="266"/>
      <c r="S4" s="2"/>
      <c r="T4" s="538" t="s">
        <v>63</v>
      </c>
      <c r="U4" s="539"/>
      <c r="V4" s="539"/>
      <c r="W4" s="539"/>
      <c r="X4" s="539"/>
      <c r="Y4" s="539"/>
      <c r="Z4" s="539"/>
      <c r="AA4" s="539"/>
      <c r="AB4" s="540"/>
      <c r="AE4" s="127"/>
    </row>
    <row r="5" spans="1:31" ht="12.75" customHeight="1" x14ac:dyDescent="0.2">
      <c r="A5" s="489" t="s">
        <v>127</v>
      </c>
      <c r="B5" s="489"/>
      <c r="C5" s="489"/>
      <c r="D5" s="489"/>
      <c r="E5" s="489"/>
      <c r="F5" s="489"/>
      <c r="G5" s="489"/>
      <c r="H5" s="489"/>
      <c r="I5" s="489"/>
      <c r="J5" s="489"/>
      <c r="K5" s="489"/>
      <c r="L5" s="489"/>
      <c r="M5" s="489"/>
      <c r="N5" s="489"/>
      <c r="O5" s="489"/>
      <c r="P5" s="489"/>
      <c r="Q5" s="489"/>
      <c r="R5" s="266"/>
      <c r="S5" s="2"/>
      <c r="T5" s="524">
        <f>+V43</f>
        <v>256.81064136225399</v>
      </c>
      <c r="U5" s="491"/>
      <c r="V5" s="491"/>
      <c r="W5" s="491"/>
      <c r="X5" s="491"/>
      <c r="Y5" s="491"/>
      <c r="Z5" s="491"/>
      <c r="AA5" s="491"/>
      <c r="AB5" s="492"/>
    </row>
    <row r="6" spans="1:31" ht="18.75" thickBot="1" x14ac:dyDescent="0.3">
      <c r="A6" s="470" t="s">
        <v>126</v>
      </c>
      <c r="B6" s="470"/>
      <c r="C6" s="470"/>
      <c r="D6" s="470"/>
      <c r="E6" s="470"/>
      <c r="F6" s="470"/>
      <c r="G6" s="470"/>
      <c r="H6" s="470"/>
      <c r="I6" s="470"/>
      <c r="J6" s="470"/>
      <c r="K6" s="470"/>
      <c r="L6" s="470"/>
      <c r="M6" s="470"/>
      <c r="N6" s="470"/>
      <c r="O6" s="470"/>
      <c r="P6" s="470"/>
      <c r="Q6" s="470"/>
      <c r="R6" s="267"/>
      <c r="S6" s="2"/>
      <c r="T6" s="529">
        <v>0.2</v>
      </c>
      <c r="U6" s="530"/>
      <c r="V6" s="530"/>
      <c r="W6" s="529">
        <v>0.7</v>
      </c>
      <c r="X6" s="530"/>
      <c r="Y6" s="530"/>
      <c r="Z6" s="529">
        <v>0.1</v>
      </c>
      <c r="AA6" s="530"/>
      <c r="AB6" s="530"/>
    </row>
    <row r="7" spans="1:31" x14ac:dyDescent="0.2">
      <c r="A7" s="471" t="s">
        <v>2</v>
      </c>
      <c r="B7" s="474" t="s">
        <v>16</v>
      </c>
      <c r="C7" s="482" t="s">
        <v>18</v>
      </c>
      <c r="D7" s="483"/>
      <c r="E7" s="483"/>
      <c r="F7" s="483"/>
      <c r="G7" s="483"/>
      <c r="H7" s="483"/>
      <c r="I7" s="483"/>
      <c r="J7" s="483"/>
      <c r="K7" s="483"/>
      <c r="L7" s="483"/>
      <c r="M7" s="484"/>
      <c r="N7" s="139"/>
      <c r="O7" s="476" t="s">
        <v>22</v>
      </c>
      <c r="P7" s="477"/>
      <c r="Q7" s="478"/>
      <c r="R7" s="286"/>
      <c r="T7" s="509">
        <f>+T5*T6</f>
        <v>51.362128272450803</v>
      </c>
      <c r="U7" s="510"/>
      <c r="V7" s="511"/>
      <c r="W7" s="509">
        <f>+T5*W6</f>
        <v>179.76744895357777</v>
      </c>
      <c r="X7" s="510"/>
      <c r="Y7" s="511"/>
      <c r="Z7" s="509">
        <f>+T5*Z6</f>
        <v>25.681064136225402</v>
      </c>
      <c r="AA7" s="510"/>
      <c r="AB7" s="511"/>
      <c r="AC7" s="493">
        <f>+T7+W7+Z7</f>
        <v>256.81064136225399</v>
      </c>
    </row>
    <row r="8" spans="1:31" ht="12.75" customHeight="1" x14ac:dyDescent="0.2">
      <c r="A8" s="472"/>
      <c r="B8" s="475"/>
      <c r="C8" s="485" t="s">
        <v>19</v>
      </c>
      <c r="D8" s="486"/>
      <c r="E8" s="487"/>
      <c r="F8" s="89"/>
      <c r="G8" s="485" t="s">
        <v>20</v>
      </c>
      <c r="H8" s="486"/>
      <c r="I8" s="487"/>
      <c r="J8" s="90"/>
      <c r="K8" s="485" t="s">
        <v>21</v>
      </c>
      <c r="L8" s="486"/>
      <c r="M8" s="487"/>
      <c r="N8" s="91"/>
      <c r="O8" s="479"/>
      <c r="P8" s="480"/>
      <c r="Q8" s="481"/>
      <c r="R8" s="286"/>
      <c r="T8" s="512"/>
      <c r="U8" s="513"/>
      <c r="V8" s="514"/>
      <c r="W8" s="512"/>
      <c r="X8" s="513"/>
      <c r="Y8" s="514"/>
      <c r="Z8" s="512"/>
      <c r="AA8" s="513"/>
      <c r="AB8" s="514"/>
      <c r="AC8" s="494"/>
    </row>
    <row r="9" spans="1:31" x14ac:dyDescent="0.2">
      <c r="A9" s="473"/>
      <c r="B9" s="475"/>
      <c r="C9" s="147" t="s">
        <v>91</v>
      </c>
      <c r="D9" s="147" t="s">
        <v>81</v>
      </c>
      <c r="E9" s="147" t="s">
        <v>82</v>
      </c>
      <c r="F9" s="140"/>
      <c r="G9" s="147" t="s">
        <v>91</v>
      </c>
      <c r="H9" s="147" t="s">
        <v>81</v>
      </c>
      <c r="I9" s="147" t="s">
        <v>82</v>
      </c>
      <c r="J9" s="140"/>
      <c r="K9" s="147" t="s">
        <v>91</v>
      </c>
      <c r="L9" s="147" t="s">
        <v>81</v>
      </c>
      <c r="M9" s="147" t="s">
        <v>82</v>
      </c>
      <c r="N9" s="140"/>
      <c r="O9" s="147" t="s">
        <v>92</v>
      </c>
      <c r="P9" s="147" t="s">
        <v>93</v>
      </c>
      <c r="Q9" s="148" t="s">
        <v>94</v>
      </c>
      <c r="R9" s="291"/>
      <c r="T9" s="541" t="s">
        <v>19</v>
      </c>
      <c r="U9" s="542"/>
      <c r="V9" s="543"/>
      <c r="W9" s="544" t="s">
        <v>20</v>
      </c>
      <c r="X9" s="545"/>
      <c r="Y9" s="546"/>
      <c r="Z9" s="544" t="s">
        <v>21</v>
      </c>
      <c r="AA9" s="545"/>
      <c r="AB9" s="546"/>
    </row>
    <row r="10" spans="1:31" x14ac:dyDescent="0.2">
      <c r="A10" s="71"/>
      <c r="B10" s="3"/>
      <c r="C10" s="3"/>
      <c r="D10" s="3"/>
      <c r="E10" s="3"/>
      <c r="F10" s="3"/>
      <c r="G10" s="3"/>
      <c r="H10" s="3"/>
      <c r="I10" s="3"/>
      <c r="J10" s="3"/>
      <c r="K10" s="3"/>
      <c r="L10" s="3"/>
      <c r="M10" s="3"/>
      <c r="N10" s="3"/>
      <c r="O10" s="3"/>
      <c r="P10" s="3"/>
      <c r="Q10" s="63"/>
      <c r="R10" s="3"/>
      <c r="T10" s="149" t="s">
        <v>80</v>
      </c>
      <c r="U10" s="149" t="s">
        <v>81</v>
      </c>
      <c r="V10" s="149" t="s">
        <v>82</v>
      </c>
      <c r="W10" s="149" t="s">
        <v>80</v>
      </c>
      <c r="X10" s="149" t="s">
        <v>81</v>
      </c>
      <c r="Y10" s="149" t="s">
        <v>82</v>
      </c>
      <c r="Z10" s="149" t="s">
        <v>80</v>
      </c>
      <c r="AA10" s="149" t="s">
        <v>81</v>
      </c>
      <c r="AB10" s="149" t="s">
        <v>82</v>
      </c>
    </row>
    <row r="11" spans="1:31" x14ac:dyDescent="0.2">
      <c r="A11" s="71"/>
      <c r="B11" s="3"/>
      <c r="C11" s="3"/>
      <c r="D11" s="3"/>
      <c r="E11" s="3"/>
      <c r="F11" s="3"/>
      <c r="G11" s="3"/>
      <c r="H11" s="3"/>
      <c r="I11" s="3"/>
      <c r="J11" s="3"/>
      <c r="K11" s="66"/>
      <c r="L11" s="66"/>
      <c r="M11" s="66"/>
      <c r="N11" s="66"/>
      <c r="O11" s="66"/>
      <c r="P11" s="66"/>
      <c r="Q11" s="72"/>
      <c r="R11" s="66"/>
    </row>
    <row r="12" spans="1:31" x14ac:dyDescent="0.2">
      <c r="A12" s="293" t="s">
        <v>106</v>
      </c>
      <c r="B12" s="84" t="str">
        <f>+'FRACCIÓN I 2014'!B12</f>
        <v>SUBSIDIO ORDINARIO</v>
      </c>
      <c r="C12" s="132">
        <f>+T12</f>
        <v>17.120709424150267</v>
      </c>
      <c r="D12" s="132">
        <f>+U12</f>
        <v>17.120709424150267</v>
      </c>
      <c r="E12" s="132">
        <f>+V12</f>
        <v>17.120709424150267</v>
      </c>
      <c r="F12" s="3"/>
      <c r="G12" s="132">
        <f>+W12</f>
        <v>59.922482984525921</v>
      </c>
      <c r="H12" s="132">
        <f>+X12</f>
        <v>59.922482984525921</v>
      </c>
      <c r="I12" s="132">
        <f>+Y12</f>
        <v>59.922482984525921</v>
      </c>
      <c r="J12" s="3"/>
      <c r="K12" s="52">
        <f>+Z12</f>
        <v>8.5603547120751333</v>
      </c>
      <c r="L12" s="52">
        <f>+AA12</f>
        <v>8.5603547120751333</v>
      </c>
      <c r="M12" s="52">
        <f>+AB12</f>
        <v>8.5603547120751333</v>
      </c>
      <c r="N12" s="66"/>
      <c r="O12" s="52">
        <f>+C12+G12+K12+'FRACCIÓN III IIer 2014 '!Q12</f>
        <v>729.24270278842755</v>
      </c>
      <c r="P12" s="52">
        <f>+O12+D12+H12+L12</f>
        <v>814.84624990917882</v>
      </c>
      <c r="Q12" s="75">
        <f>+P12+E12+I12+M12</f>
        <v>900.4497970299301</v>
      </c>
      <c r="R12" s="52"/>
      <c r="T12" s="39">
        <f>+T7/3</f>
        <v>17.120709424150267</v>
      </c>
      <c r="U12" s="39">
        <f>+T7/3</f>
        <v>17.120709424150267</v>
      </c>
      <c r="V12" s="39">
        <f>+T7/3</f>
        <v>17.120709424150267</v>
      </c>
      <c r="W12" s="39">
        <f>+W7/3</f>
        <v>59.922482984525921</v>
      </c>
      <c r="X12" s="39">
        <f>+W7/3</f>
        <v>59.922482984525921</v>
      </c>
      <c r="Y12" s="39">
        <f>+W7/3</f>
        <v>59.922482984525921</v>
      </c>
      <c r="Z12" s="39">
        <f>+Z7/3</f>
        <v>8.5603547120751333</v>
      </c>
      <c r="AA12" s="39">
        <f>+Z7/3</f>
        <v>8.5603547120751333</v>
      </c>
      <c r="AB12" s="39">
        <f>+Z7/3</f>
        <v>8.5603547120751333</v>
      </c>
    </row>
    <row r="13" spans="1:31" x14ac:dyDescent="0.2">
      <c r="A13" s="71"/>
      <c r="B13" s="6"/>
      <c r="C13" s="3"/>
      <c r="D13" s="3"/>
      <c r="E13" s="3"/>
      <c r="F13" s="3"/>
      <c r="G13" s="3"/>
      <c r="H13" s="3"/>
      <c r="I13" s="3"/>
      <c r="J13" s="3"/>
      <c r="K13" s="66"/>
      <c r="L13" s="66"/>
      <c r="M13" s="66"/>
      <c r="N13" s="66"/>
      <c r="O13" s="66"/>
      <c r="P13" s="66"/>
      <c r="Q13" s="72"/>
      <c r="R13" s="66"/>
      <c r="T13" s="126"/>
      <c r="U13" s="126"/>
      <c r="V13" s="126"/>
      <c r="W13" s="126"/>
      <c r="X13" s="126"/>
      <c r="Y13" s="126"/>
      <c r="Z13" s="126"/>
      <c r="AA13" s="126"/>
      <c r="AB13" s="126"/>
    </row>
    <row r="14" spans="1:31" x14ac:dyDescent="0.2">
      <c r="A14" s="71"/>
      <c r="B14" s="6"/>
      <c r="C14" s="3"/>
      <c r="D14" s="3"/>
      <c r="E14" s="3"/>
      <c r="F14" s="3"/>
      <c r="G14" s="3"/>
      <c r="H14" s="3"/>
      <c r="I14" s="3"/>
      <c r="J14" s="3"/>
      <c r="K14" s="66"/>
      <c r="L14" s="66"/>
      <c r="M14" s="66"/>
      <c r="N14" s="66"/>
      <c r="O14" s="66"/>
      <c r="P14" s="66"/>
      <c r="Q14" s="72"/>
      <c r="R14" s="66"/>
    </row>
    <row r="15" spans="1:31" ht="34.5" x14ac:dyDescent="0.25">
      <c r="A15" s="82" t="s">
        <v>32</v>
      </c>
      <c r="B15" s="234" t="str">
        <f>+'FRACCIÓN I 2014'!B15</f>
        <v>FONDO ELEVALAR  LA CALIDAD DE EDUCACIÓN SUPERIOR  UPES (FORMULA CUPIA)</v>
      </c>
      <c r="C15" s="3"/>
      <c r="D15" s="3"/>
      <c r="E15" s="3"/>
      <c r="F15" s="3"/>
      <c r="G15" s="3"/>
      <c r="H15" s="3"/>
      <c r="I15" s="3"/>
      <c r="J15" s="3"/>
      <c r="K15" s="52">
        <f>+'FRACCIÓN I 2014'!Q16</f>
        <v>0</v>
      </c>
      <c r="L15" s="52">
        <f>+'FRACCIÓN I 2014'!R16</f>
        <v>0</v>
      </c>
      <c r="M15" s="52">
        <f>+'FRACCIÓN I 2014'!S16</f>
        <v>0</v>
      </c>
      <c r="N15" s="66"/>
      <c r="O15" s="52">
        <f>+'FRACCIÓN III IIer 2014 '!Q15+'FRACCIÓN III IIIer 2014'!K15</f>
        <v>0</v>
      </c>
      <c r="P15" s="52">
        <f>+O15+L15</f>
        <v>0</v>
      </c>
      <c r="Q15" s="75">
        <f>+P15+M15</f>
        <v>0</v>
      </c>
      <c r="R15" s="52"/>
      <c r="U15" s="38"/>
    </row>
    <row r="16" spans="1:31" x14ac:dyDescent="0.2">
      <c r="A16" s="71"/>
      <c r="B16" s="84"/>
      <c r="C16" s="3"/>
      <c r="D16" s="3"/>
      <c r="E16" s="3"/>
      <c r="F16" s="3"/>
      <c r="G16" s="3"/>
      <c r="H16" s="3"/>
      <c r="I16" s="3"/>
      <c r="J16" s="3"/>
      <c r="K16" s="66"/>
      <c r="L16" s="66"/>
      <c r="M16" s="66"/>
      <c r="N16" s="66"/>
      <c r="O16" s="66"/>
      <c r="P16" s="66"/>
      <c r="Q16" s="72"/>
      <c r="R16" s="66"/>
      <c r="T16" s="504" t="s">
        <v>83</v>
      </c>
      <c r="U16" s="505"/>
      <c r="V16" s="505"/>
      <c r="W16" s="505"/>
      <c r="X16" s="505"/>
      <c r="Y16" s="505"/>
      <c r="Z16" s="505"/>
      <c r="AA16" s="505"/>
      <c r="AB16" s="506"/>
    </row>
    <row r="17" spans="1:28" x14ac:dyDescent="0.2">
      <c r="A17" s="71"/>
      <c r="B17" s="29"/>
      <c r="C17" s="3"/>
      <c r="D17" s="3"/>
      <c r="E17" s="3"/>
      <c r="F17" s="3"/>
      <c r="G17" s="3"/>
      <c r="H17" s="3"/>
      <c r="I17" s="3"/>
      <c r="J17" s="3"/>
      <c r="K17" s="66"/>
      <c r="L17" s="66"/>
      <c r="M17" s="66"/>
      <c r="N17" s="66"/>
      <c r="O17" s="66"/>
      <c r="P17" s="66"/>
      <c r="Q17" s="72"/>
      <c r="R17" s="66"/>
    </row>
    <row r="18" spans="1:28" ht="35.25" thickBot="1" x14ac:dyDescent="0.3">
      <c r="A18" s="82" t="s">
        <v>32</v>
      </c>
      <c r="B18" s="234" t="str">
        <f>+'FRACCIÓN I 2014'!B18</f>
        <v>EXPANSIÓN EN LA OFERTA EDUCATIVA EN EDUCACIÓN MEDIA SUPERIOR Y SUPERIOR (PROEXOEES)</v>
      </c>
      <c r="C18" s="3"/>
      <c r="D18" s="3"/>
      <c r="E18" s="3"/>
      <c r="F18" s="3"/>
      <c r="G18" s="3"/>
      <c r="H18" s="3"/>
      <c r="I18" s="3"/>
      <c r="J18" s="3"/>
      <c r="K18" s="52">
        <f>+'FRACCIÓN I 2014'!Q19</f>
        <v>5</v>
      </c>
      <c r="L18" s="52">
        <f>+'FRACCIÓN I 2014'!R19</f>
        <v>25.9</v>
      </c>
      <c r="M18" s="52">
        <f>+'FRACCIÓN I 2014'!S19</f>
        <v>57.362129000000003</v>
      </c>
      <c r="N18" s="66"/>
      <c r="O18" s="52">
        <f>+'FRACCIÓN III IIer 2014 '!Q18+'FRACCIÓN III IIIer 2014'!K18</f>
        <v>5</v>
      </c>
      <c r="P18" s="52">
        <f>+O18+L18</f>
        <v>30.9</v>
      </c>
      <c r="Q18" s="75">
        <f>+P18+M18</f>
        <v>88.262129000000002</v>
      </c>
      <c r="R18" s="285"/>
    </row>
    <row r="19" spans="1:28" x14ac:dyDescent="0.2">
      <c r="A19" s="71"/>
      <c r="B19" s="85"/>
      <c r="C19" s="3"/>
      <c r="D19" s="3"/>
      <c r="E19" s="3"/>
      <c r="F19" s="3"/>
      <c r="G19" s="3"/>
      <c r="H19" s="3"/>
      <c r="I19" s="3"/>
      <c r="J19" s="3"/>
      <c r="K19" s="66"/>
      <c r="L19" s="66"/>
      <c r="M19" s="66"/>
      <c r="N19" s="66"/>
      <c r="O19" s="66"/>
      <c r="P19" s="66"/>
      <c r="Q19" s="75"/>
      <c r="R19" s="52"/>
      <c r="T19" s="60"/>
      <c r="U19" s="61"/>
      <c r="V19" s="61"/>
      <c r="W19" s="61"/>
      <c r="X19" s="61"/>
      <c r="Y19" s="61"/>
      <c r="Z19" s="61"/>
      <c r="AA19" s="61"/>
      <c r="AB19" s="62"/>
    </row>
    <row r="20" spans="1:28" x14ac:dyDescent="0.2">
      <c r="A20" s="71"/>
      <c r="B20" s="85"/>
      <c r="C20" s="3"/>
      <c r="D20" s="3"/>
      <c r="E20" s="3"/>
      <c r="F20" s="3"/>
      <c r="G20" s="3"/>
      <c r="H20" s="3"/>
      <c r="I20" s="3"/>
      <c r="J20" s="3"/>
      <c r="K20" s="52">
        <f>+'FRACCIÓN I 2014'!Q26</f>
        <v>0</v>
      </c>
      <c r="L20" s="52">
        <f>+'FRACCIÓN I 2014'!R26</f>
        <v>0</v>
      </c>
      <c r="M20" s="52">
        <f>+'FRACCIÓN I 2014'!S26</f>
        <v>0</v>
      </c>
      <c r="N20" s="66"/>
      <c r="O20" s="52">
        <f>+'FRACCIÓN III IIer 2014 '!Q21+'FRACCIÓN III IIIer 2014'!K20</f>
        <v>0</v>
      </c>
      <c r="P20" s="52">
        <f>+O20+L20</f>
        <v>0</v>
      </c>
      <c r="Q20" s="75">
        <f>+P20+M20</f>
        <v>0</v>
      </c>
      <c r="R20" s="52"/>
      <c r="T20" s="522" t="s">
        <v>411</v>
      </c>
      <c r="U20" s="387"/>
      <c r="V20" s="387"/>
      <c r="W20" s="387"/>
      <c r="X20" s="387"/>
      <c r="Y20" s="387"/>
      <c r="Z20" s="387"/>
      <c r="AA20" s="387"/>
      <c r="AB20" s="523"/>
    </row>
    <row r="21" spans="1:28" ht="34.5" x14ac:dyDescent="0.25">
      <c r="A21" s="82" t="s">
        <v>32</v>
      </c>
      <c r="B21" s="234" t="str">
        <f>+'FRACCIÓN I 2014'!B21</f>
        <v>SANEAMIENTO FINANCIERO Y ATENCIÓN DE PROBLEMAS ESTRUCTURALES DE LAS UPE</v>
      </c>
      <c r="C21" s="3"/>
      <c r="D21" s="3"/>
      <c r="E21" s="3"/>
      <c r="F21" s="3"/>
      <c r="G21" s="3"/>
      <c r="H21" s="3"/>
      <c r="I21" s="3"/>
      <c r="J21" s="3"/>
      <c r="K21" s="66"/>
      <c r="L21" s="66"/>
      <c r="M21" s="66"/>
      <c r="N21" s="66"/>
      <c r="O21" s="66"/>
      <c r="P21" s="66"/>
      <c r="Q21" s="72"/>
      <c r="R21" s="66"/>
      <c r="T21" s="71"/>
      <c r="U21" s="3"/>
      <c r="V21" s="3"/>
      <c r="W21" s="3"/>
      <c r="X21" s="3"/>
      <c r="Y21" s="3"/>
      <c r="Z21" s="3"/>
      <c r="AA21" s="3"/>
      <c r="AB21" s="63"/>
    </row>
    <row r="22" spans="1:28" s="272" customFormat="1" ht="25.5" customHeight="1" x14ac:dyDescent="0.2">
      <c r="A22" s="270"/>
      <c r="B22" s="276" t="str">
        <f>+'FRACCIÓN I 2014'!B22</f>
        <v>MODALIDAD "A" REFORMAS EXTRUCTURALES</v>
      </c>
      <c r="C22" s="248"/>
      <c r="D22" s="248"/>
      <c r="E22" s="248"/>
      <c r="F22" s="248"/>
      <c r="G22" s="248"/>
      <c r="H22" s="248"/>
      <c r="I22" s="248"/>
      <c r="J22" s="248"/>
      <c r="K22" s="249">
        <f>+'FRACCIÓN I 2014'!Q22</f>
        <v>0</v>
      </c>
      <c r="L22" s="249">
        <f>+'FRACCIÓN I 2014'!R22</f>
        <v>0</v>
      </c>
      <c r="M22" s="249">
        <f>+'FRACCIÓN I 2014'!S22</f>
        <v>70</v>
      </c>
      <c r="N22" s="245"/>
      <c r="O22" s="249">
        <f>+'FRACCIÓN III IIer 2014 '!Q23+'FRACCIÓN III IIIer 2014'!K22</f>
        <v>0</v>
      </c>
      <c r="P22" s="249">
        <f>+O22+L22</f>
        <v>0</v>
      </c>
      <c r="Q22" s="269">
        <f>+P22+M22</f>
        <v>70</v>
      </c>
      <c r="R22" s="249"/>
      <c r="T22" s="270"/>
      <c r="U22" s="248"/>
      <c r="V22" s="547" t="s">
        <v>64</v>
      </c>
      <c r="W22" s="547"/>
      <c r="X22" s="547"/>
      <c r="Y22" s="547"/>
      <c r="Z22" s="547"/>
      <c r="AA22" s="248"/>
      <c r="AB22" s="274"/>
    </row>
    <row r="23" spans="1:28" x14ac:dyDescent="0.2">
      <c r="A23" s="71"/>
      <c r="B23" s="84"/>
      <c r="C23" s="3"/>
      <c r="D23" s="3"/>
      <c r="E23" s="3"/>
      <c r="F23" s="3"/>
      <c r="G23" s="3"/>
      <c r="H23" s="3"/>
      <c r="I23" s="3"/>
      <c r="J23" s="3"/>
      <c r="K23" s="66"/>
      <c r="L23" s="66"/>
      <c r="M23" s="66"/>
      <c r="N23" s="66"/>
      <c r="O23" s="66"/>
      <c r="P23" s="66"/>
      <c r="Q23" s="72"/>
      <c r="R23" s="66"/>
      <c r="T23" s="71"/>
      <c r="U23" s="3"/>
      <c r="V23" s="46"/>
      <c r="W23" s="3"/>
      <c r="X23" s="46"/>
      <c r="Y23" s="3"/>
      <c r="Z23" s="3"/>
      <c r="AA23" s="3"/>
      <c r="AB23" s="63"/>
    </row>
    <row r="24" spans="1:28" s="272" customFormat="1" ht="33.75" x14ac:dyDescent="0.2">
      <c r="A24" s="64" t="s">
        <v>32</v>
      </c>
      <c r="B24" s="271" t="str">
        <f>+'FRACCIÓN I 2014'!B24</f>
        <v>SANEAMIENTO FINANCIERO Y ATENCIÓN DE PROBLEMAS ESTRUCTURALES DE LAS UPE</v>
      </c>
      <c r="C24" s="248"/>
      <c r="D24" s="248"/>
      <c r="E24" s="248"/>
      <c r="F24" s="248"/>
      <c r="G24" s="248"/>
      <c r="H24" s="277"/>
      <c r="I24" s="277"/>
      <c r="J24" s="277"/>
      <c r="K24" s="249"/>
      <c r="L24" s="249"/>
      <c r="M24" s="249"/>
      <c r="N24" s="245"/>
      <c r="O24" s="249"/>
      <c r="P24" s="249"/>
      <c r="Q24" s="278"/>
      <c r="R24" s="289"/>
      <c r="T24" s="270"/>
      <c r="U24" s="248"/>
      <c r="V24" s="273"/>
      <c r="W24" s="273"/>
      <c r="X24" s="273"/>
      <c r="Y24" s="248"/>
      <c r="Z24" s="248"/>
      <c r="AA24" s="248"/>
      <c r="AB24" s="274"/>
    </row>
    <row r="25" spans="1:28" s="272" customFormat="1" ht="22.5" x14ac:dyDescent="0.2">
      <c r="A25" s="270"/>
      <c r="B25" s="271" t="str">
        <f>+'FRACCIÓN I 2014'!B25</f>
        <v>MODALIDAD "B"PLANTILLA (RECONOCIMIENTO DE PLANTILLA)</v>
      </c>
      <c r="C25" s="248"/>
      <c r="D25" s="248"/>
      <c r="E25" s="248"/>
      <c r="F25" s="248"/>
      <c r="G25" s="248"/>
      <c r="H25" s="248"/>
      <c r="I25" s="248"/>
      <c r="J25" s="248"/>
      <c r="K25" s="249">
        <f>+'FRACCIÓN I 2014'!Q25</f>
        <v>0</v>
      </c>
      <c r="L25" s="249">
        <f>+'FRACCIÓN I 2014'!R25</f>
        <v>0</v>
      </c>
      <c r="M25" s="249">
        <f>+'FRACCIÓN I 2014'!S25</f>
        <v>0</v>
      </c>
      <c r="N25" s="245"/>
      <c r="O25" s="249">
        <f>+'FRACCIÓN III IIer 2014 '!Q25</f>
        <v>0</v>
      </c>
      <c r="P25" s="249">
        <f>+O25+L25</f>
        <v>0</v>
      </c>
      <c r="Q25" s="281">
        <f>+P25+M25</f>
        <v>0</v>
      </c>
      <c r="R25" s="290"/>
      <c r="T25" s="270"/>
      <c r="U25" s="248"/>
      <c r="V25" s="248"/>
      <c r="W25" s="248"/>
      <c r="X25" s="273"/>
      <c r="Y25" s="495" t="s">
        <v>69</v>
      </c>
      <c r="Z25" s="498" t="s">
        <v>67</v>
      </c>
      <c r="AA25" s="501" t="s">
        <v>70</v>
      </c>
      <c r="AB25" s="274"/>
    </row>
    <row r="26" spans="1:28" ht="15" x14ac:dyDescent="0.25">
      <c r="A26" s="82"/>
      <c r="B26" s="233"/>
      <c r="C26" s="3"/>
      <c r="D26" s="3"/>
      <c r="E26" s="3"/>
      <c r="F26" s="3"/>
      <c r="G26" s="3"/>
      <c r="H26" s="3"/>
      <c r="I26" s="3"/>
      <c r="J26" s="3"/>
      <c r="K26" s="52"/>
      <c r="L26" s="52"/>
      <c r="M26" s="52"/>
      <c r="N26" s="66"/>
      <c r="O26" s="52"/>
      <c r="P26" s="52"/>
      <c r="Q26" s="159"/>
      <c r="R26" s="144"/>
      <c r="T26" s="71"/>
      <c r="U26" s="3"/>
      <c r="V26" s="3"/>
      <c r="W26" s="3"/>
      <c r="X26" s="46"/>
      <c r="Y26" s="496"/>
      <c r="Z26" s="499"/>
      <c r="AA26" s="502"/>
      <c r="AB26" s="63"/>
    </row>
    <row r="27" spans="1:28" ht="30" customHeight="1" x14ac:dyDescent="0.25">
      <c r="A27" s="82" t="s">
        <v>32</v>
      </c>
      <c r="B27" s="233" t="str">
        <f>+'FRACCIÓN I 2014'!B28</f>
        <v>SANEAMIENTO FINANCIERO Y ATENCIÓN DE PROBLEMAS ESTRUCTURALES DE LAS UPE</v>
      </c>
      <c r="C27" s="3"/>
      <c r="D27" s="3"/>
      <c r="E27" s="3"/>
      <c r="F27" s="3"/>
      <c r="G27" s="3"/>
      <c r="H27" s="3"/>
      <c r="I27" s="3"/>
      <c r="J27" s="3"/>
      <c r="K27" s="52"/>
      <c r="L27" s="52"/>
      <c r="M27" s="52"/>
      <c r="N27" s="66"/>
      <c r="O27" s="52"/>
      <c r="P27" s="52"/>
      <c r="Q27" s="159"/>
      <c r="R27" s="144"/>
      <c r="T27" s="71"/>
      <c r="U27" s="3"/>
      <c r="V27" s="3"/>
      <c r="W27" s="3"/>
      <c r="X27" s="46"/>
      <c r="Y27" s="497"/>
      <c r="Z27" s="500"/>
      <c r="AA27" s="503"/>
      <c r="AB27" s="63"/>
    </row>
    <row r="28" spans="1:28" s="272" customFormat="1" ht="22.5" x14ac:dyDescent="0.2">
      <c r="A28" s="270"/>
      <c r="B28" s="271" t="str">
        <f>+'FRACCIÓN I 2014'!B29</f>
        <v>MODALIDAD "C" SANEAMIENTO FINANCIERO</v>
      </c>
      <c r="C28" s="248"/>
      <c r="D28" s="248"/>
      <c r="E28" s="248"/>
      <c r="F28" s="248"/>
      <c r="G28" s="248"/>
      <c r="H28" s="248"/>
      <c r="I28" s="248"/>
      <c r="J28" s="248"/>
      <c r="K28" s="249">
        <f>+'FRACCIÓN I 2014'!Q29</f>
        <v>69.878</v>
      </c>
      <c r="L28" s="249">
        <f>+'FRACCIÓN I 2014'!R29</f>
        <v>34.953530999999998</v>
      </c>
      <c r="M28" s="249">
        <f>+'FRACCIÓN I 2014'!S29</f>
        <v>0</v>
      </c>
      <c r="N28" s="245"/>
      <c r="O28" s="249">
        <f>+'FRACCIÓN III IIer 2014 '!Q28+'FRACCIÓN III IIIer 2014'!K28</f>
        <v>69.878</v>
      </c>
      <c r="P28" s="249">
        <f>+O28+L28</f>
        <v>104.831531</v>
      </c>
      <c r="Q28" s="281">
        <f>+P28+M28</f>
        <v>104.831531</v>
      </c>
      <c r="R28" s="290"/>
      <c r="T28" s="270"/>
      <c r="U28" s="248"/>
      <c r="V28" s="248"/>
      <c r="W28" s="248"/>
      <c r="X28" s="248"/>
      <c r="Y28" s="279"/>
      <c r="Z28" s="280"/>
      <c r="AA28" s="248"/>
      <c r="AB28" s="274"/>
    </row>
    <row r="29" spans="1:28" ht="15" x14ac:dyDescent="0.25">
      <c r="A29" s="82"/>
      <c r="B29" s="84"/>
      <c r="C29" s="3"/>
      <c r="D29" s="3"/>
      <c r="E29" s="3"/>
      <c r="F29" s="3"/>
      <c r="G29" s="3"/>
      <c r="H29" s="3"/>
      <c r="I29" s="3"/>
      <c r="J29" s="3"/>
      <c r="K29" s="52"/>
      <c r="L29" s="52"/>
      <c r="M29" s="52"/>
      <c r="N29" s="66"/>
      <c r="O29" s="52"/>
      <c r="P29" s="52"/>
      <c r="Q29" s="158"/>
      <c r="R29" s="285"/>
      <c r="T29" s="71"/>
      <c r="U29" s="3"/>
      <c r="V29" s="507" t="s">
        <v>65</v>
      </c>
      <c r="W29" s="507"/>
      <c r="X29" s="46"/>
      <c r="Y29" s="128">
        <v>3325.7731549999999</v>
      </c>
      <c r="Z29" s="131">
        <f>+Y29/Y33</f>
        <v>0.71459727932356187</v>
      </c>
      <c r="AA29" s="135" t="s">
        <v>71</v>
      </c>
      <c r="AB29" s="63"/>
    </row>
    <row r="30" spans="1:28" x14ac:dyDescent="0.2">
      <c r="A30" s="71"/>
      <c r="B30" s="84"/>
      <c r="C30" s="3"/>
      <c r="D30" s="3"/>
      <c r="E30" s="3"/>
      <c r="F30" s="3"/>
      <c r="G30" s="3"/>
      <c r="H30" s="3"/>
      <c r="I30" s="3"/>
      <c r="J30" s="3"/>
      <c r="K30" s="66"/>
      <c r="L30" s="66"/>
      <c r="M30" s="66"/>
      <c r="N30" s="66"/>
      <c r="O30" s="66"/>
      <c r="P30" s="66"/>
      <c r="Q30" s="72"/>
      <c r="R30" s="66"/>
      <c r="T30" s="71"/>
      <c r="U30" s="3"/>
      <c r="V30" s="3"/>
      <c r="W30" s="3"/>
      <c r="X30" s="3"/>
      <c r="Y30" s="3"/>
      <c r="Z30" s="3"/>
      <c r="AA30" s="136"/>
      <c r="AB30" s="63"/>
    </row>
    <row r="31" spans="1:28" ht="15" x14ac:dyDescent="0.25">
      <c r="A31" s="82" t="s">
        <v>32</v>
      </c>
      <c r="B31" s="271" t="str">
        <f>+'FRACCIÓN I 2014'!B32</f>
        <v>PROG.  DE CARRERA DOCENTE UPES</v>
      </c>
      <c r="C31" s="3"/>
      <c r="D31" s="3"/>
      <c r="E31" s="3"/>
      <c r="F31" s="3"/>
      <c r="G31" s="3"/>
      <c r="H31" s="3"/>
      <c r="I31" s="3"/>
      <c r="J31" s="3"/>
      <c r="K31" s="249">
        <f>+'FRACCIÓN I 2014'!Q33</f>
        <v>0</v>
      </c>
      <c r="L31" s="249">
        <f>+'FRACCIÓN I 2014'!R33</f>
        <v>0</v>
      </c>
      <c r="M31" s="249">
        <f>+'FRACCIÓN I 2014'!S33</f>
        <v>0</v>
      </c>
      <c r="N31" s="245"/>
      <c r="O31" s="249">
        <f>+'FRACCIÓN III IIer 2014 '!Q31+'FRACCIÓN III IIIer 2014'!K31</f>
        <v>0</v>
      </c>
      <c r="P31" s="249">
        <f>+O31+L31</f>
        <v>0</v>
      </c>
      <c r="Q31" s="281">
        <f>+P31+M31</f>
        <v>0</v>
      </c>
      <c r="R31" s="290"/>
      <c r="T31" s="71"/>
      <c r="U31" s="3"/>
      <c r="V31" s="507" t="s">
        <v>66</v>
      </c>
      <c r="W31" s="508"/>
      <c r="X31" s="3"/>
      <c r="Y31" s="128">
        <v>1328.2792059999999</v>
      </c>
      <c r="Z31" s="131">
        <f>+Y31/Y33</f>
        <v>0.28540272067643802</v>
      </c>
      <c r="AA31" s="135" t="s">
        <v>72</v>
      </c>
      <c r="AB31" s="63"/>
    </row>
    <row r="32" spans="1:28" ht="15" x14ac:dyDescent="0.25">
      <c r="A32" s="82"/>
      <c r="B32" s="234"/>
      <c r="C32" s="3"/>
      <c r="D32" s="3"/>
      <c r="E32" s="3"/>
      <c r="F32" s="3"/>
      <c r="G32" s="3"/>
      <c r="H32" s="3"/>
      <c r="I32" s="3"/>
      <c r="J32" s="3"/>
      <c r="K32" s="52"/>
      <c r="L32" s="52"/>
      <c r="M32" s="52"/>
      <c r="N32" s="66"/>
      <c r="O32" s="52"/>
      <c r="P32" s="52"/>
      <c r="Q32" s="75"/>
      <c r="R32" s="52"/>
      <c r="T32" s="71"/>
      <c r="U32" s="3"/>
      <c r="V32" s="3"/>
      <c r="W32" s="3"/>
      <c r="X32" s="3"/>
      <c r="Y32" s="3"/>
      <c r="Z32" s="3"/>
      <c r="AA32" s="136"/>
      <c r="AB32" s="63"/>
    </row>
    <row r="33" spans="1:28" ht="13.5" thickBot="1" x14ac:dyDescent="0.25">
      <c r="A33" s="71"/>
      <c r="B33" s="84"/>
      <c r="C33" s="3"/>
      <c r="D33" s="3"/>
      <c r="E33" s="3"/>
      <c r="F33" s="3"/>
      <c r="G33" s="3"/>
      <c r="H33" s="3"/>
      <c r="I33" s="3"/>
      <c r="J33" s="3"/>
      <c r="K33" s="66"/>
      <c r="L33" s="66"/>
      <c r="M33" s="66"/>
      <c r="N33" s="66"/>
      <c r="O33" s="66"/>
      <c r="P33" s="66"/>
      <c r="Q33" s="72"/>
      <c r="R33" s="66"/>
      <c r="T33" s="71"/>
      <c r="U33" s="3"/>
      <c r="V33" s="125" t="s">
        <v>68</v>
      </c>
      <c r="W33" s="3"/>
      <c r="X33" s="46"/>
      <c r="Y33" s="134">
        <f>+Y29+Y31</f>
        <v>4654.052361</v>
      </c>
      <c r="Z33" s="131">
        <f>+Z29+Z31</f>
        <v>0.99999999999999989</v>
      </c>
      <c r="AA33" s="135" t="s">
        <v>73</v>
      </c>
      <c r="AB33" s="63"/>
    </row>
    <row r="34" spans="1:28" s="272" customFormat="1" ht="36.75" customHeight="1" thickTop="1" x14ac:dyDescent="0.2">
      <c r="A34" s="64" t="s">
        <v>32</v>
      </c>
      <c r="B34" s="271" t="str">
        <f>+'FRACCIÓN I 2014'!B35</f>
        <v>FONDO PROGRAMA DE FORTALECIMIENTO DE LA CALIDAD EN INSTITUCIONES EDUCATIVAS PROFOCIE</v>
      </c>
      <c r="C34" s="248"/>
      <c r="D34" s="248"/>
      <c r="E34" s="248"/>
      <c r="F34" s="248"/>
      <c r="G34" s="248"/>
      <c r="H34" s="248"/>
      <c r="I34" s="248"/>
      <c r="J34" s="248"/>
      <c r="K34" s="249">
        <f>+'FRACCIÓN I 2014'!Q36</f>
        <v>0</v>
      </c>
      <c r="L34" s="249">
        <f>+'FRACCIÓN I 2014'!R36</f>
        <v>0</v>
      </c>
      <c r="M34" s="249">
        <f>+'FRACCIÓN I 2014'!S36</f>
        <v>0</v>
      </c>
      <c r="N34" s="245"/>
      <c r="O34" s="249">
        <f>+'FRACCIÓN III IIer 2014 '!Q34+'FRACCIÓN III IIIer 2014'!K34</f>
        <v>0</v>
      </c>
      <c r="P34" s="249">
        <f>+O34+L34</f>
        <v>0</v>
      </c>
      <c r="Q34" s="281">
        <f>+P34+M34</f>
        <v>0</v>
      </c>
      <c r="R34" s="290"/>
      <c r="T34" s="270"/>
      <c r="U34" s="248"/>
      <c r="V34" s="248"/>
      <c r="W34" s="248"/>
      <c r="X34" s="248"/>
      <c r="Y34" s="248"/>
      <c r="Z34" s="248"/>
      <c r="AA34" s="248"/>
      <c r="AB34" s="274"/>
    </row>
    <row r="35" spans="1:28" ht="15" x14ac:dyDescent="0.25">
      <c r="A35" s="82"/>
      <c r="B35" s="234"/>
      <c r="C35" s="3"/>
      <c r="D35" s="3"/>
      <c r="E35" s="3"/>
      <c r="F35" s="3"/>
      <c r="G35" s="3"/>
      <c r="H35" s="3"/>
      <c r="I35" s="3"/>
      <c r="J35" s="3"/>
      <c r="K35" s="66"/>
      <c r="L35" s="66"/>
      <c r="M35" s="66"/>
      <c r="N35" s="66"/>
      <c r="O35" s="66"/>
      <c r="P35" s="66"/>
      <c r="Q35" s="72"/>
      <c r="R35" s="66"/>
      <c r="T35" s="71"/>
      <c r="U35" s="3"/>
      <c r="V35" s="3"/>
      <c r="W35" s="3"/>
      <c r="X35" s="3"/>
      <c r="Y35" s="3"/>
      <c r="Z35" s="3"/>
      <c r="AA35" s="3"/>
      <c r="AB35" s="63"/>
    </row>
    <row r="36" spans="1:28" ht="13.5" thickBot="1" x14ac:dyDescent="0.25">
      <c r="A36" s="71"/>
      <c r="B36" s="84"/>
      <c r="C36" s="3"/>
      <c r="D36" s="3"/>
      <c r="E36" s="3"/>
      <c r="F36" s="3"/>
      <c r="G36" s="3"/>
      <c r="H36" s="3"/>
      <c r="I36" s="3"/>
      <c r="J36" s="3"/>
      <c r="K36" s="66"/>
      <c r="L36" s="66"/>
      <c r="M36" s="66"/>
      <c r="N36" s="66"/>
      <c r="O36" s="66"/>
      <c r="P36" s="66"/>
      <c r="Q36" s="72"/>
      <c r="R36" s="66"/>
      <c r="T36" s="77"/>
      <c r="U36" s="78"/>
      <c r="V36" s="78"/>
      <c r="W36" s="78"/>
      <c r="X36" s="78"/>
      <c r="Y36" s="78"/>
      <c r="Z36" s="78"/>
      <c r="AA36" s="78"/>
      <c r="AB36" s="111"/>
    </row>
    <row r="37" spans="1:28" ht="22.5" x14ac:dyDescent="0.2">
      <c r="A37" s="64" t="s">
        <v>32</v>
      </c>
      <c r="B37" s="271" t="str">
        <f>+'FRACCIÓN I 2014'!B38</f>
        <v xml:space="preserve">PIFI: PROGRAMA INTEGRAL DE FORTALECIMIENTO INSTITUCIONAL </v>
      </c>
      <c r="C37" s="3"/>
      <c r="D37" s="3"/>
      <c r="E37" s="3"/>
      <c r="F37" s="3"/>
      <c r="G37" s="3"/>
      <c r="H37" s="3"/>
      <c r="I37" s="3"/>
      <c r="J37" s="3"/>
      <c r="K37" s="249">
        <f>+'FRACCIÓN I 2014'!Q39</f>
        <v>0</v>
      </c>
      <c r="L37" s="249">
        <f>+'FRACCIÓN I 2014'!R39</f>
        <v>0</v>
      </c>
      <c r="M37" s="249">
        <f>+'FRACCIÓN I 2014'!S39</f>
        <v>0</v>
      </c>
      <c r="N37" s="245"/>
      <c r="O37" s="249">
        <f>+'FRACCIÓN III IIer 2014 '!Q37+'FRACCIÓN III IIIer 2014'!K37</f>
        <v>0</v>
      </c>
      <c r="P37" s="249">
        <f>+O37+L37</f>
        <v>0</v>
      </c>
      <c r="Q37" s="281">
        <f>+P37+M37</f>
        <v>0</v>
      </c>
      <c r="R37" s="290"/>
    </row>
    <row r="38" spans="1:28" ht="15" x14ac:dyDescent="0.25">
      <c r="A38" s="82"/>
      <c r="B38" s="87"/>
      <c r="C38" s="3"/>
      <c r="D38" s="3"/>
      <c r="E38" s="3"/>
      <c r="F38" s="3"/>
      <c r="G38" s="3"/>
      <c r="H38" s="3"/>
      <c r="I38" s="3"/>
      <c r="J38" s="3"/>
      <c r="K38" s="52"/>
      <c r="L38" s="52"/>
      <c r="M38" s="52"/>
      <c r="N38" s="66"/>
      <c r="O38" s="52"/>
      <c r="P38" s="52"/>
      <c r="Q38" s="75"/>
      <c r="R38" s="52"/>
      <c r="U38" s="490" t="s">
        <v>435</v>
      </c>
      <c r="V38" s="491"/>
      <c r="W38" s="491"/>
      <c r="X38" s="491"/>
      <c r="Y38" s="491"/>
      <c r="Z38" s="491"/>
      <c r="AA38" s="492"/>
    </row>
    <row r="39" spans="1:28" x14ac:dyDescent="0.2">
      <c r="A39" s="71"/>
      <c r="B39" s="84"/>
      <c r="C39" s="3"/>
      <c r="D39" s="3"/>
      <c r="E39" s="3"/>
      <c r="F39" s="3"/>
      <c r="G39" s="3"/>
      <c r="H39" s="3"/>
      <c r="I39" s="3"/>
      <c r="J39" s="3"/>
      <c r="K39" s="66"/>
      <c r="L39" s="66"/>
      <c r="M39" s="66"/>
      <c r="N39" s="66"/>
      <c r="O39" s="66"/>
      <c r="P39" s="66"/>
      <c r="Q39" s="72"/>
      <c r="R39" s="66"/>
    </row>
    <row r="40" spans="1:28" ht="32.25" customHeight="1" x14ac:dyDescent="0.2">
      <c r="A40" s="64" t="s">
        <v>32</v>
      </c>
      <c r="B40" s="271" t="str">
        <f>+'FRACCIÓN I 2014'!B41</f>
        <v>PRODEP: PROGRAMA  DE MEJORAMIENTO AL PROFESORADO PRODEP (ANTES PROMEP)</v>
      </c>
      <c r="C40" s="3"/>
      <c r="D40" s="3"/>
      <c r="E40" s="3"/>
      <c r="F40" s="3"/>
      <c r="G40" s="3"/>
      <c r="H40" s="3"/>
      <c r="I40" s="3"/>
      <c r="J40" s="3"/>
      <c r="K40" s="249">
        <f>+'FRACCIÓN I 2014'!Q42</f>
        <v>0</v>
      </c>
      <c r="L40" s="249">
        <f>+'FRACCIÓN I 2014'!R42</f>
        <v>0</v>
      </c>
      <c r="M40" s="249">
        <f>+'FRACCIÓN I 2014'!S42</f>
        <v>0</v>
      </c>
      <c r="N40" s="245"/>
      <c r="O40" s="249">
        <f>+'FRACCIÓN III IIer 2014 '!Q40+'FRACCIÓN III IIIer 2014'!K40</f>
        <v>1.1237200000000001</v>
      </c>
      <c r="P40" s="249">
        <f>+O40+L40</f>
        <v>1.1237200000000001</v>
      </c>
      <c r="Q40" s="281">
        <f>+P40+M40</f>
        <v>1.1237200000000001</v>
      </c>
      <c r="R40" s="290"/>
    </row>
    <row r="41" spans="1:28" ht="15" x14ac:dyDescent="0.25">
      <c r="A41" s="82"/>
      <c r="B41" s="86"/>
      <c r="C41" s="3"/>
      <c r="D41" s="3"/>
      <c r="E41" s="3"/>
      <c r="F41" s="3"/>
      <c r="G41" s="3"/>
      <c r="H41" s="3"/>
      <c r="I41" s="3"/>
      <c r="J41" s="3"/>
      <c r="K41" s="52"/>
      <c r="L41" s="52"/>
      <c r="M41" s="52"/>
      <c r="N41" s="66"/>
      <c r="O41" s="52"/>
      <c r="P41" s="52"/>
      <c r="Q41" s="158"/>
      <c r="R41" s="285"/>
    </row>
    <row r="42" spans="1:28" ht="15" x14ac:dyDescent="0.25">
      <c r="A42" s="82"/>
      <c r="B42" s="86"/>
      <c r="C42" s="3"/>
      <c r="D42" s="3"/>
      <c r="E42" s="3"/>
      <c r="F42" s="3"/>
      <c r="G42" s="3"/>
      <c r="H42" s="3"/>
      <c r="I42" s="3"/>
      <c r="J42" s="3"/>
      <c r="K42" s="52"/>
      <c r="L42" s="52"/>
      <c r="M42" s="52"/>
      <c r="N42" s="66"/>
      <c r="O42" s="52"/>
      <c r="P42" s="52"/>
      <c r="Q42" s="158"/>
      <c r="R42" s="66"/>
    </row>
    <row r="43" spans="1:28" x14ac:dyDescent="0.2">
      <c r="A43" s="71"/>
      <c r="B43" s="3"/>
      <c r="C43" s="3"/>
      <c r="D43" s="3"/>
      <c r="E43" s="3"/>
      <c r="F43" s="3"/>
      <c r="G43" s="3"/>
      <c r="H43" s="3"/>
      <c r="I43" s="3"/>
      <c r="J43" s="3"/>
      <c r="K43" s="66"/>
      <c r="L43" s="66"/>
      <c r="M43" s="66"/>
      <c r="N43" s="66"/>
      <c r="O43" s="66"/>
      <c r="P43" s="66"/>
      <c r="Q43" s="72"/>
      <c r="R43" s="3"/>
      <c r="S43" s="137" t="s">
        <v>63</v>
      </c>
      <c r="T43" s="5">
        <f>+'HOJA DE TRABAJO DE LA IES'!N33-'HOJA DE TRABAJO DE LA IES'!J33</f>
        <v>899.8184766899999</v>
      </c>
      <c r="V43" s="5">
        <f>+T43*Z31</f>
        <v>256.81064136225399</v>
      </c>
      <c r="W43" s="124" t="s">
        <v>39</v>
      </c>
    </row>
    <row r="44" spans="1:28" x14ac:dyDescent="0.2">
      <c r="A44" s="71"/>
      <c r="B44" s="3"/>
      <c r="C44" s="3"/>
      <c r="D44" s="3"/>
      <c r="E44" s="3"/>
      <c r="F44" s="3"/>
      <c r="G44" s="3"/>
      <c r="H44" s="3"/>
      <c r="I44" s="3"/>
      <c r="J44" s="3"/>
      <c r="K44" s="3"/>
      <c r="L44" s="3"/>
      <c r="M44" s="3"/>
      <c r="N44" s="3"/>
      <c r="O44" s="3"/>
      <c r="P44" s="3"/>
      <c r="Q44" s="63"/>
      <c r="R44" s="52"/>
      <c r="V44" s="166">
        <v>256810641.36225399</v>
      </c>
    </row>
    <row r="45" spans="1:28" ht="13.5" thickBot="1" x14ac:dyDescent="0.25">
      <c r="A45" s="292"/>
      <c r="B45" s="81" t="s">
        <v>404</v>
      </c>
      <c r="C45" s="32">
        <f>+C12+C15+C18+C21+C24+C26+C29+C32+C35+C38+C41</f>
        <v>17.120709424150267</v>
      </c>
      <c r="D45" s="32">
        <f>+D12+D15+D18+D21+D24+D26+D29+D32+D35+D38+D41</f>
        <v>17.120709424150267</v>
      </c>
      <c r="E45" s="32">
        <f>+E12+E15+E18+E21+E24+E26+E29+E32+E35+E38+E41</f>
        <v>17.120709424150267</v>
      </c>
      <c r="F45" s="3"/>
      <c r="G45" s="32">
        <f>+G12+G15+G18+G21+G24+G26+G29+G32+G35+G38+G41</f>
        <v>59.922482984525921</v>
      </c>
      <c r="H45" s="32">
        <f>+H12+H15+H18+H21+H24+H26+H29+H32+H35+H38+H41</f>
        <v>59.922482984525921</v>
      </c>
      <c r="I45" s="32">
        <f>+I12+I15+I18+I21+I24+I26+I29+I32+I35+I38+I41</f>
        <v>59.922482984525921</v>
      </c>
      <c r="J45" s="3"/>
      <c r="K45" s="32">
        <f>+K12+K15+K18+K21+K24+K26+K29+K32+K35+K38+K41</f>
        <v>13.560354712075133</v>
      </c>
      <c r="L45" s="32">
        <f>+L12+L15+L18+L21+L24+L26+L29+L32+L35+L38+L41</f>
        <v>34.46035471207513</v>
      </c>
      <c r="M45" s="32">
        <f>+M12+M15+M18+M21+M22+M24+M26+M29+M32+M35+M38+M41</f>
        <v>135.92248371207512</v>
      </c>
      <c r="N45" s="66"/>
      <c r="O45" s="32">
        <f>+O12+O15+O18+O21+O24+O26+O29+O32+O35+O38+O41</f>
        <v>734.24270278842755</v>
      </c>
      <c r="P45" s="32">
        <f>+P12+P15+P18+P21+P24+P26+P29+P32+P35+P38+P41</f>
        <v>845.7462499091788</v>
      </c>
      <c r="Q45" s="141">
        <f>+Q12+Q15+Q18+Q22+Q24+Q26+Q29+Q32+Q35+Q38+Q41+Q20</f>
        <v>1058.7119260299301</v>
      </c>
      <c r="V45" s="167">
        <f>V44/3</f>
        <v>85603547.120751336</v>
      </c>
    </row>
    <row r="46" spans="1:28" ht="13.5" thickTop="1" x14ac:dyDescent="0.2">
      <c r="R46" s="52"/>
    </row>
    <row r="47" spans="1:28" ht="13.5" thickBot="1" x14ac:dyDescent="0.25">
      <c r="B47" s="32" t="s">
        <v>405</v>
      </c>
      <c r="E47" s="32">
        <f>+C45+D45+E45</f>
        <v>51.362128272450803</v>
      </c>
      <c r="I47" s="32">
        <f>+G45+H45+I45</f>
        <v>179.76744895357777</v>
      </c>
      <c r="M47" s="32">
        <f>+K45+L45+M45</f>
        <v>183.94319313622537</v>
      </c>
      <c r="Q47" s="32">
        <f>+E47+I47+M47</f>
        <v>415.07277036225395</v>
      </c>
      <c r="R47" s="52"/>
    </row>
    <row r="48" spans="1:28" ht="14.25" thickTop="1" thickBot="1" x14ac:dyDescent="0.25">
      <c r="B48" s="32" t="s">
        <v>436</v>
      </c>
      <c r="E48" s="32">
        <f>+'FRACCIÓN III IIer 2014 '!E46+E47</f>
        <v>177.64928228603878</v>
      </c>
      <c r="I48" s="32">
        <f>+'FRACCIÓN III IIer 2014 '!I46+I47</f>
        <v>632.75553504089828</v>
      </c>
      <c r="M48" s="32">
        <f>+'FRACCIÓN III IIer 2014 '!M46+M47</f>
        <v>248.30710870299299</v>
      </c>
      <c r="Q48" s="32">
        <f>+E48+I48+M48</f>
        <v>1058.7119260299301</v>
      </c>
    </row>
    <row r="49" ht="13.5" thickTop="1" x14ac:dyDescent="0.2"/>
  </sheetData>
  <mergeCells count="34">
    <mergeCell ref="T16:AB16"/>
    <mergeCell ref="V31:W31"/>
    <mergeCell ref="U38:AA38"/>
    <mergeCell ref="T20:AB20"/>
    <mergeCell ref="V22:Z22"/>
    <mergeCell ref="Y25:Y27"/>
    <mergeCell ref="Z25:Z27"/>
    <mergeCell ref="AA25:AA27"/>
    <mergeCell ref="V29:W29"/>
    <mergeCell ref="T7:V8"/>
    <mergeCell ref="W7:Y8"/>
    <mergeCell ref="Z7:AB8"/>
    <mergeCell ref="AC7:AC8"/>
    <mergeCell ref="T9:V9"/>
    <mergeCell ref="W9:Y9"/>
    <mergeCell ref="Z9:AB9"/>
    <mergeCell ref="T4:AB4"/>
    <mergeCell ref="T5:AB5"/>
    <mergeCell ref="T6:V6"/>
    <mergeCell ref="W6:Y6"/>
    <mergeCell ref="Z6:AB6"/>
    <mergeCell ref="K8:M8"/>
    <mergeCell ref="A7:A9"/>
    <mergeCell ref="B7:B9"/>
    <mergeCell ref="O7:Q8"/>
    <mergeCell ref="A1:Q1"/>
    <mergeCell ref="A2:Q2"/>
    <mergeCell ref="A3:Q3"/>
    <mergeCell ref="A4:Q4"/>
    <mergeCell ref="A5:Q5"/>
    <mergeCell ref="A6:Q6"/>
    <mergeCell ref="C7:M7"/>
    <mergeCell ref="C8:E8"/>
    <mergeCell ref="G8:I8"/>
  </mergeCells>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9</vt:i4>
      </vt:variant>
    </vt:vector>
  </HeadingPairs>
  <TitlesOfParts>
    <vt:vector size="20" baseType="lpstr">
      <vt:lpstr>HOJA DE TRABAJO DE LA IES</vt:lpstr>
      <vt:lpstr>FRACCIÓN I 2014</vt:lpstr>
      <vt:lpstr>FRACCIÓN II 1er 2014</vt:lpstr>
      <vt:lpstr>FRACCION II 2do 2014</vt:lpstr>
      <vt:lpstr>FRACCION II 3er 2014</vt:lpstr>
      <vt:lpstr>FRACCIÓN II 4to 2014</vt:lpstr>
      <vt:lpstr>FRACCIÓN III Ier 2014</vt:lpstr>
      <vt:lpstr>FRACCIÓN III IIer 2014 </vt:lpstr>
      <vt:lpstr>FRACCIÓN III IIIer 2014</vt:lpstr>
      <vt:lpstr>FRACCIÓN III 1Ver 2014</vt:lpstr>
      <vt:lpstr>Hoja1</vt:lpstr>
      <vt:lpstr>'FRACCIÓN I 2014'!Área_de_impresión</vt:lpstr>
      <vt:lpstr>'FRACCIÓN II 1er 2014'!Área_de_impresión</vt:lpstr>
      <vt:lpstr>'FRACCION II 2do 2014'!Área_de_impresión</vt:lpstr>
      <vt:lpstr>'FRACCION II 3er 2014'!Área_de_impresión</vt:lpstr>
      <vt:lpstr>'FRACCIÓN II 4to 2014'!Área_de_impresión</vt:lpstr>
      <vt:lpstr>'FRACCIÓN II 1er 2014'!Títulos_a_imprimir</vt:lpstr>
      <vt:lpstr>'FRACCION II 2do 2014'!Títulos_a_imprimir</vt:lpstr>
      <vt:lpstr>'FRACCION II 3er 2014'!Títulos_a_imprimir</vt:lpstr>
      <vt:lpstr>'FRACCIÓN II 4to 2014'!Títulos_a_imprimir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Eduardo Saldierna Morfin</cp:lastModifiedBy>
  <cp:lastPrinted>2015-01-13T17:50:55Z</cp:lastPrinted>
  <dcterms:created xsi:type="dcterms:W3CDTF">1996-11-27T10:00:04Z</dcterms:created>
  <dcterms:modified xsi:type="dcterms:W3CDTF">2015-01-13T18:08:34Z</dcterms:modified>
</cp:coreProperties>
</file>